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showInkAnnotation="0" defaultThemeVersion="124226"/>
  <xr:revisionPtr revIDLastSave="0" documentId="13_ncr:1_{A41103CE-CD83-491D-80A4-82F6D5130C77}" xr6:coauthVersionLast="47" xr6:coauthVersionMax="47" xr10:uidLastSave="{00000000-0000-0000-0000-000000000000}"/>
  <bookViews>
    <workbookView xWindow="-120" yWindow="-120" windowWidth="19440" windowHeight="15000" xr2:uid="{00000000-000D-0000-FFFF-FFFF00000000}"/>
  </bookViews>
  <sheets>
    <sheet name="Instructions" sheetId="10" r:id="rId1"/>
    <sheet name="Formulaire Bois" sheetId="5" r:id="rId2"/>
    <sheet name="Ann. Formulaire Bois Dispo FR" sheetId="9" r:id="rId3"/>
  </sheets>
  <definedNames>
    <definedName name="_xlnm.Print_Titles" localSheetId="2">'Ann. Formulaire Bois Dispo FR'!$1:$7</definedName>
    <definedName name="_xlnm.Print_Titles" localSheetId="1">'Formulaire Bois'!$4:$6</definedName>
    <definedName name="_xlnm.Print_Area" localSheetId="2">'Ann. Formulaire Bois Dispo FR'!$A$1:$E$290</definedName>
    <definedName name="_xlnm.Print_Area" localSheetId="1">'Formulaire Bois'!$B$4:$V$112</definedName>
    <definedName name="_xlnm.Print_Area" localSheetId="0">Instructions!$B$2:$B$46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11" i="9" l="1"/>
  <c r="B129" i="9"/>
  <c r="B94" i="9"/>
  <c r="B91" i="9"/>
  <c r="B84" i="9"/>
  <c r="B208" i="9" l="1"/>
  <c r="B199" i="9"/>
  <c r="S14" i="5" l="1"/>
  <c r="Q14" i="5"/>
  <c r="O14" i="5"/>
  <c r="I14" i="5"/>
  <c r="K14" i="5" s="1"/>
  <c r="S10" i="5"/>
  <c r="Q10" i="5"/>
  <c r="I10" i="5"/>
  <c r="M14" i="5" l="1"/>
  <c r="R14" i="5"/>
  <c r="U14" i="5" s="1"/>
  <c r="R10" i="5"/>
  <c r="M10" i="5"/>
  <c r="K10" i="5"/>
  <c r="B252" i="9"/>
  <c r="O16" i="5" s="1"/>
  <c r="O107" i="5"/>
  <c r="O106" i="5"/>
  <c r="O105" i="5"/>
  <c r="O104" i="5"/>
  <c r="O100" i="5"/>
  <c r="O99" i="5"/>
  <c r="O98" i="5"/>
  <c r="O94" i="5"/>
  <c r="O93" i="5"/>
  <c r="O92" i="5"/>
  <c r="O88" i="5"/>
  <c r="O87" i="5"/>
  <c r="O86" i="5"/>
  <c r="O84" i="5"/>
  <c r="O83" i="5"/>
  <c r="O82" i="5"/>
  <c r="O78" i="5"/>
  <c r="O77" i="5"/>
  <c r="O76" i="5"/>
  <c r="O72" i="5"/>
  <c r="O71" i="5"/>
  <c r="O70" i="5"/>
  <c r="O68" i="5"/>
  <c r="O67" i="5"/>
  <c r="O66" i="5"/>
  <c r="O64" i="5"/>
  <c r="O63" i="5"/>
  <c r="O62" i="5"/>
  <c r="O60" i="5"/>
  <c r="O59" i="5"/>
  <c r="O58" i="5"/>
  <c r="O54" i="5"/>
  <c r="O53" i="5"/>
  <c r="O52" i="5"/>
  <c r="O50" i="5"/>
  <c r="O49" i="5"/>
  <c r="O48" i="5"/>
  <c r="O46" i="5"/>
  <c r="O45" i="5"/>
  <c r="O44" i="5"/>
  <c r="O40" i="5"/>
  <c r="O39" i="5"/>
  <c r="O38" i="5"/>
  <c r="O36" i="5"/>
  <c r="O35" i="5"/>
  <c r="O34" i="5"/>
  <c r="O33" i="5"/>
  <c r="O32" i="5"/>
  <c r="O30" i="5"/>
  <c r="O29" i="5"/>
  <c r="O28" i="5"/>
  <c r="O27" i="5"/>
  <c r="O26" i="5"/>
  <c r="O24" i="5"/>
  <c r="O23" i="5"/>
  <c r="O22" i="5"/>
  <c r="O21" i="5"/>
  <c r="O20" i="5"/>
  <c r="O18" i="5"/>
  <c r="O17" i="5"/>
  <c r="Q107" i="5"/>
  <c r="Q106" i="5"/>
  <c r="Q105" i="5"/>
  <c r="Q104" i="5"/>
  <c r="Q100" i="5"/>
  <c r="Q99" i="5"/>
  <c r="Q98" i="5"/>
  <c r="Q94" i="5"/>
  <c r="Q93" i="5"/>
  <c r="Q92" i="5"/>
  <c r="Q88" i="5"/>
  <c r="Q87" i="5"/>
  <c r="Q86" i="5"/>
  <c r="Q84" i="5"/>
  <c r="Q83" i="5"/>
  <c r="Q82" i="5"/>
  <c r="Q78" i="5"/>
  <c r="Q77" i="5"/>
  <c r="Q76" i="5"/>
  <c r="Q72" i="5"/>
  <c r="Q71" i="5"/>
  <c r="Q70" i="5"/>
  <c r="Q68" i="5"/>
  <c r="Q67" i="5"/>
  <c r="Q66" i="5"/>
  <c r="Q64" i="5"/>
  <c r="Q63" i="5"/>
  <c r="Q62" i="5"/>
  <c r="Q60" i="5"/>
  <c r="Q59" i="5"/>
  <c r="Q58" i="5"/>
  <c r="Q54" i="5"/>
  <c r="Q53" i="5"/>
  <c r="Q52" i="5"/>
  <c r="Q50" i="5"/>
  <c r="Q49" i="5"/>
  <c r="Q48" i="5"/>
  <c r="Q46" i="5"/>
  <c r="Q45" i="5"/>
  <c r="Q44" i="5"/>
  <c r="Q40" i="5"/>
  <c r="Q39" i="5"/>
  <c r="Q38" i="5"/>
  <c r="Q36" i="5"/>
  <c r="Q35" i="5"/>
  <c r="Q34" i="5"/>
  <c r="Q33" i="5"/>
  <c r="Q32" i="5"/>
  <c r="Q30" i="5"/>
  <c r="Q29" i="5"/>
  <c r="Q28" i="5"/>
  <c r="Q27" i="5"/>
  <c r="Q26" i="5"/>
  <c r="Q24" i="5"/>
  <c r="Q23" i="5"/>
  <c r="Q22" i="5"/>
  <c r="Q21" i="5"/>
  <c r="Q20" i="5"/>
  <c r="Q18" i="5"/>
  <c r="Q17" i="5"/>
  <c r="Q16" i="5"/>
  <c r="Q15" i="5"/>
  <c r="S107" i="5"/>
  <c r="S106" i="5"/>
  <c r="S105" i="5"/>
  <c r="S104" i="5"/>
  <c r="S100" i="5"/>
  <c r="S99" i="5"/>
  <c r="S98" i="5"/>
  <c r="S94" i="5"/>
  <c r="S93" i="5"/>
  <c r="S92" i="5"/>
  <c r="S88" i="5"/>
  <c r="S87" i="5"/>
  <c r="S86" i="5"/>
  <c r="S84" i="5"/>
  <c r="S83" i="5"/>
  <c r="S82" i="5"/>
  <c r="S78" i="5"/>
  <c r="S77" i="5"/>
  <c r="S76" i="5"/>
  <c r="S72" i="5"/>
  <c r="S71" i="5"/>
  <c r="S70" i="5"/>
  <c r="S68" i="5"/>
  <c r="S67" i="5"/>
  <c r="S66" i="5"/>
  <c r="S64" i="5"/>
  <c r="S63" i="5"/>
  <c r="S62" i="5"/>
  <c r="S60" i="5"/>
  <c r="S59" i="5"/>
  <c r="S58" i="5"/>
  <c r="S54" i="5"/>
  <c r="S53" i="5"/>
  <c r="S52" i="5"/>
  <c r="S50" i="5"/>
  <c r="S49" i="5"/>
  <c r="S48" i="5"/>
  <c r="S46" i="5"/>
  <c r="S45" i="5"/>
  <c r="S44" i="5"/>
  <c r="S40" i="5"/>
  <c r="S39" i="5"/>
  <c r="S38" i="5"/>
  <c r="S36" i="5"/>
  <c r="S35" i="5"/>
  <c r="S34" i="5"/>
  <c r="S33" i="5"/>
  <c r="S32" i="5"/>
  <c r="S30" i="5"/>
  <c r="S29" i="5"/>
  <c r="S28" i="5"/>
  <c r="S27" i="5"/>
  <c r="S26" i="5"/>
  <c r="S24" i="5"/>
  <c r="S23" i="5"/>
  <c r="S22" i="5"/>
  <c r="S21" i="5"/>
  <c r="S20" i="5"/>
  <c r="S18" i="5"/>
  <c r="S17" i="5"/>
  <c r="S16" i="5"/>
  <c r="S15" i="5"/>
  <c r="B259" i="9"/>
  <c r="B245" i="9"/>
  <c r="B235" i="9"/>
  <c r="B228" i="9"/>
  <c r="B221" i="9"/>
  <c r="O10" i="5"/>
  <c r="O15" i="5"/>
  <c r="B191" i="9"/>
  <c r="B190" i="9"/>
  <c r="B126" i="9"/>
  <c r="B119" i="9"/>
  <c r="B112" i="9"/>
  <c r="B77" i="9"/>
  <c r="B70" i="9"/>
  <c r="B60" i="9"/>
  <c r="B53" i="9"/>
  <c r="B46" i="9"/>
  <c r="B39" i="9"/>
  <c r="T14" i="5" l="1"/>
  <c r="V14" i="5" s="1"/>
  <c r="U10" i="5"/>
  <c r="T10" i="5"/>
  <c r="I107" i="5"/>
  <c r="M107" i="5" s="1"/>
  <c r="I106" i="5"/>
  <c r="M106" i="5" s="1"/>
  <c r="I105" i="5"/>
  <c r="R105" i="5" s="1"/>
  <c r="I104" i="5"/>
  <c r="M104" i="5" s="1"/>
  <c r="I100" i="5"/>
  <c r="R100" i="5" s="1"/>
  <c r="I99" i="5"/>
  <c r="R99" i="5" s="1"/>
  <c r="I98" i="5"/>
  <c r="R98" i="5" s="1"/>
  <c r="I94" i="5"/>
  <c r="M94" i="5" s="1"/>
  <c r="I93" i="5"/>
  <c r="K93" i="5" s="1"/>
  <c r="I92" i="5"/>
  <c r="R92" i="5" s="1"/>
  <c r="I88" i="5"/>
  <c r="K88" i="5" s="1"/>
  <c r="I87" i="5"/>
  <c r="K87" i="5" s="1"/>
  <c r="I86" i="5"/>
  <c r="R86" i="5" s="1"/>
  <c r="I84" i="5"/>
  <c r="R84" i="5" s="1"/>
  <c r="I83" i="5"/>
  <c r="K83" i="5" s="1"/>
  <c r="I82" i="5"/>
  <c r="R82" i="5" s="1"/>
  <c r="I78" i="5"/>
  <c r="R78" i="5" s="1"/>
  <c r="I77" i="5"/>
  <c r="R77" i="5" s="1"/>
  <c r="I76" i="5"/>
  <c r="R76" i="5" s="1"/>
  <c r="I72" i="5"/>
  <c r="M72" i="5" s="1"/>
  <c r="I71" i="5"/>
  <c r="R71" i="5" s="1"/>
  <c r="I70" i="5"/>
  <c r="R70" i="5" s="1"/>
  <c r="I68" i="5"/>
  <c r="K68" i="5" s="1"/>
  <c r="I67" i="5"/>
  <c r="R67" i="5" s="1"/>
  <c r="I66" i="5"/>
  <c r="R66" i="5" s="1"/>
  <c r="I64" i="5"/>
  <c r="M64" i="5" s="1"/>
  <c r="I63" i="5"/>
  <c r="M63" i="5" s="1"/>
  <c r="I62" i="5"/>
  <c r="M62" i="5" s="1"/>
  <c r="I60" i="5"/>
  <c r="R60" i="5" s="1"/>
  <c r="I59" i="5"/>
  <c r="R59" i="5" s="1"/>
  <c r="I58" i="5"/>
  <c r="R58" i="5" s="1"/>
  <c r="I54" i="5"/>
  <c r="M54" i="5" s="1"/>
  <c r="I53" i="5"/>
  <c r="M53" i="5" s="1"/>
  <c r="I52" i="5"/>
  <c r="R52" i="5" s="1"/>
  <c r="I50" i="5"/>
  <c r="R50" i="5" s="1"/>
  <c r="I49" i="5"/>
  <c r="R49" i="5" s="1"/>
  <c r="I48" i="5"/>
  <c r="M48" i="5" s="1"/>
  <c r="I46" i="5"/>
  <c r="M46" i="5" s="1"/>
  <c r="I45" i="5"/>
  <c r="R45" i="5" s="1"/>
  <c r="I44" i="5"/>
  <c r="R44" i="5" s="1"/>
  <c r="I40" i="5"/>
  <c r="M40" i="5" s="1"/>
  <c r="I39" i="5"/>
  <c r="M39" i="5" s="1"/>
  <c r="I38" i="5"/>
  <c r="R38" i="5" s="1"/>
  <c r="I36" i="5"/>
  <c r="R36" i="5" s="1"/>
  <c r="I35" i="5"/>
  <c r="M35" i="5" s="1"/>
  <c r="I34" i="5"/>
  <c r="R34" i="5" s="1"/>
  <c r="I33" i="5"/>
  <c r="R33" i="5" s="1"/>
  <c r="I32" i="5"/>
  <c r="R32" i="5" s="1"/>
  <c r="I30" i="5"/>
  <c r="M30" i="5" s="1"/>
  <c r="I29" i="5"/>
  <c r="R29" i="5" s="1"/>
  <c r="I28" i="5"/>
  <c r="R28" i="5" s="1"/>
  <c r="I27" i="5"/>
  <c r="K27" i="5" s="1"/>
  <c r="I26" i="5"/>
  <c r="R26" i="5" s="1"/>
  <c r="I24" i="5"/>
  <c r="R24" i="5" s="1"/>
  <c r="I23" i="5"/>
  <c r="R23" i="5" s="1"/>
  <c r="I22" i="5"/>
  <c r="R22" i="5" s="1"/>
  <c r="I21" i="5"/>
  <c r="M21" i="5" s="1"/>
  <c r="I20" i="5"/>
  <c r="R20" i="5" s="1"/>
  <c r="I18" i="5"/>
  <c r="R18" i="5" s="1"/>
  <c r="I17" i="5"/>
  <c r="R17" i="5" s="1"/>
  <c r="I16" i="5"/>
  <c r="R16" i="5" s="1"/>
  <c r="I15" i="5"/>
  <c r="R15" i="5" s="1"/>
  <c r="G103" i="5"/>
  <c r="G102" i="5" s="1"/>
  <c r="G97" i="5"/>
  <c r="G96" i="5" s="1"/>
  <c r="G91" i="5"/>
  <c r="G90" i="5" s="1"/>
  <c r="G85" i="5"/>
  <c r="G81" i="5"/>
  <c r="G75" i="5"/>
  <c r="G74" i="5" s="1"/>
  <c r="G69" i="5"/>
  <c r="G65" i="5"/>
  <c r="G61" i="5"/>
  <c r="G57" i="5"/>
  <c r="G51" i="5"/>
  <c r="G47" i="5"/>
  <c r="G43" i="5"/>
  <c r="G37" i="5"/>
  <c r="G31" i="5"/>
  <c r="G25" i="5"/>
  <c r="G19" i="5"/>
  <c r="G13" i="5"/>
  <c r="V10" i="5" l="1"/>
  <c r="K71" i="5"/>
  <c r="R48" i="5"/>
  <c r="T105" i="5"/>
  <c r="U105" i="5"/>
  <c r="R107" i="5"/>
  <c r="K107" i="5"/>
  <c r="M105" i="5"/>
  <c r="R106" i="5"/>
  <c r="K106" i="5"/>
  <c r="K105" i="5"/>
  <c r="R104" i="5"/>
  <c r="K104" i="5"/>
  <c r="T98" i="5"/>
  <c r="U98" i="5"/>
  <c r="T99" i="5"/>
  <c r="U99" i="5"/>
  <c r="U100" i="5"/>
  <c r="T100" i="5"/>
  <c r="K100" i="5"/>
  <c r="K99" i="5"/>
  <c r="M100" i="5"/>
  <c r="K98" i="5"/>
  <c r="M99" i="5"/>
  <c r="M98" i="5"/>
  <c r="T92" i="5"/>
  <c r="U92" i="5"/>
  <c r="K92" i="5"/>
  <c r="M93" i="5"/>
  <c r="R94" i="5"/>
  <c r="K94" i="5"/>
  <c r="M92" i="5"/>
  <c r="R93" i="5"/>
  <c r="T86" i="5"/>
  <c r="U86" i="5"/>
  <c r="R88" i="5"/>
  <c r="M88" i="5"/>
  <c r="K86" i="5"/>
  <c r="M87" i="5"/>
  <c r="M86" i="5"/>
  <c r="R87" i="5"/>
  <c r="G80" i="5"/>
  <c r="T82" i="5"/>
  <c r="U82" i="5"/>
  <c r="U84" i="5"/>
  <c r="T84" i="5"/>
  <c r="K84" i="5"/>
  <c r="M84" i="5"/>
  <c r="K82" i="5"/>
  <c r="M83" i="5"/>
  <c r="M82" i="5"/>
  <c r="R83" i="5"/>
  <c r="T76" i="5"/>
  <c r="U76" i="5"/>
  <c r="U77" i="5"/>
  <c r="T77" i="5"/>
  <c r="U78" i="5"/>
  <c r="T78" i="5"/>
  <c r="K78" i="5"/>
  <c r="K77" i="5"/>
  <c r="M78" i="5"/>
  <c r="K76" i="5"/>
  <c r="M77" i="5"/>
  <c r="M76" i="5"/>
  <c r="T70" i="5"/>
  <c r="U70" i="5"/>
  <c r="U71" i="5"/>
  <c r="T71" i="5"/>
  <c r="K72" i="5"/>
  <c r="K70" i="5"/>
  <c r="M71" i="5"/>
  <c r="R72" i="5"/>
  <c r="M70" i="5"/>
  <c r="T66" i="5"/>
  <c r="U66" i="5"/>
  <c r="U67" i="5"/>
  <c r="T67" i="5"/>
  <c r="M68" i="5"/>
  <c r="K66" i="5"/>
  <c r="R68" i="5"/>
  <c r="M66" i="5"/>
  <c r="K67" i="5"/>
  <c r="M67" i="5"/>
  <c r="K64" i="5"/>
  <c r="K63" i="5"/>
  <c r="K62" i="5"/>
  <c r="R64" i="5"/>
  <c r="R63" i="5"/>
  <c r="R62" i="5"/>
  <c r="T58" i="5"/>
  <c r="U58" i="5"/>
  <c r="U59" i="5"/>
  <c r="T59" i="5"/>
  <c r="T60" i="5"/>
  <c r="U60" i="5"/>
  <c r="M60" i="5"/>
  <c r="K60" i="5"/>
  <c r="K58" i="5"/>
  <c r="K59" i="5"/>
  <c r="M59" i="5"/>
  <c r="M58" i="5"/>
  <c r="T52" i="5"/>
  <c r="U52" i="5"/>
  <c r="R54" i="5"/>
  <c r="K54" i="5"/>
  <c r="K53" i="5"/>
  <c r="M52" i="5"/>
  <c r="R53" i="5"/>
  <c r="K52" i="5"/>
  <c r="U49" i="5"/>
  <c r="T49" i="5"/>
  <c r="U50" i="5"/>
  <c r="T50" i="5"/>
  <c r="M50" i="5"/>
  <c r="K50" i="5"/>
  <c r="K49" i="5"/>
  <c r="K48" i="5"/>
  <c r="M49" i="5"/>
  <c r="T44" i="5"/>
  <c r="U44" i="5"/>
  <c r="U45" i="5"/>
  <c r="T45" i="5"/>
  <c r="K46" i="5"/>
  <c r="K44" i="5"/>
  <c r="M45" i="5"/>
  <c r="R46" i="5"/>
  <c r="K45" i="5"/>
  <c r="M44" i="5"/>
  <c r="T38" i="5"/>
  <c r="U38" i="5"/>
  <c r="K38" i="5"/>
  <c r="R40" i="5"/>
  <c r="K40" i="5"/>
  <c r="M38" i="5"/>
  <c r="R39" i="5"/>
  <c r="K39" i="5"/>
  <c r="T34" i="5"/>
  <c r="U34" i="5"/>
  <c r="U36" i="5"/>
  <c r="T36" i="5"/>
  <c r="K36" i="5"/>
  <c r="M36" i="5"/>
  <c r="K34" i="5"/>
  <c r="M34" i="5"/>
  <c r="R35" i="5"/>
  <c r="K35" i="5"/>
  <c r="T32" i="5"/>
  <c r="U32" i="5"/>
  <c r="U33" i="5"/>
  <c r="T33" i="5"/>
  <c r="K32" i="5"/>
  <c r="M33" i="5"/>
  <c r="K33" i="5"/>
  <c r="M32" i="5"/>
  <c r="T28" i="5"/>
  <c r="U28" i="5"/>
  <c r="U29" i="5"/>
  <c r="T29" i="5"/>
  <c r="K29" i="5"/>
  <c r="K30" i="5"/>
  <c r="K28" i="5"/>
  <c r="M29" i="5"/>
  <c r="R30" i="5"/>
  <c r="M28" i="5"/>
  <c r="T26" i="5"/>
  <c r="U26" i="5"/>
  <c r="K26" i="5"/>
  <c r="M27" i="5"/>
  <c r="M26" i="5"/>
  <c r="R27" i="5"/>
  <c r="T22" i="5"/>
  <c r="U22" i="5"/>
  <c r="U23" i="5"/>
  <c r="T23" i="5"/>
  <c r="U24" i="5"/>
  <c r="T24" i="5"/>
  <c r="K23" i="5"/>
  <c r="M24" i="5"/>
  <c r="K24" i="5"/>
  <c r="K22" i="5"/>
  <c r="M23" i="5"/>
  <c r="M22" i="5"/>
  <c r="T20" i="5"/>
  <c r="U20" i="5"/>
  <c r="K21" i="5"/>
  <c r="M20" i="5"/>
  <c r="R21" i="5"/>
  <c r="K20" i="5"/>
  <c r="U15" i="5"/>
  <c r="T15" i="5"/>
  <c r="T16" i="5"/>
  <c r="U16" i="5"/>
  <c r="U17" i="5"/>
  <c r="T17" i="5"/>
  <c r="U18" i="5"/>
  <c r="T18" i="5"/>
  <c r="K18" i="5"/>
  <c r="K17" i="5"/>
  <c r="M18" i="5"/>
  <c r="K16" i="5"/>
  <c r="M17" i="5"/>
  <c r="K15" i="5"/>
  <c r="M16" i="5"/>
  <c r="M15" i="5"/>
  <c r="G56" i="5"/>
  <c r="G42" i="5"/>
  <c r="G12" i="5"/>
  <c r="V15" i="5" l="1"/>
  <c r="V23" i="5"/>
  <c r="V33" i="5"/>
  <c r="V78" i="5"/>
  <c r="V67" i="5"/>
  <c r="V71" i="5"/>
  <c r="V92" i="5"/>
  <c r="V77" i="5"/>
  <c r="V58" i="5"/>
  <c r="V50" i="5"/>
  <c r="T48" i="5"/>
  <c r="U48" i="5"/>
  <c r="V32" i="5"/>
  <c r="V24" i="5"/>
  <c r="V100" i="5"/>
  <c r="V84" i="5"/>
  <c r="V34" i="5"/>
  <c r="V36" i="5"/>
  <c r="U106" i="5"/>
  <c r="T106" i="5"/>
  <c r="U107" i="5"/>
  <c r="T107" i="5"/>
  <c r="V105" i="5"/>
  <c r="T104" i="5"/>
  <c r="U104" i="5"/>
  <c r="V99" i="5"/>
  <c r="V98" i="5"/>
  <c r="U93" i="5"/>
  <c r="T93" i="5"/>
  <c r="U94" i="5"/>
  <c r="T94" i="5"/>
  <c r="U87" i="5"/>
  <c r="T87" i="5"/>
  <c r="U88" i="5"/>
  <c r="T88" i="5"/>
  <c r="V86" i="5"/>
  <c r="U83" i="5"/>
  <c r="T83" i="5"/>
  <c r="V82" i="5"/>
  <c r="V76" i="5"/>
  <c r="U72" i="5"/>
  <c r="T72" i="5"/>
  <c r="V70" i="5"/>
  <c r="U68" i="5"/>
  <c r="T68" i="5"/>
  <c r="V66" i="5"/>
  <c r="T62" i="5"/>
  <c r="U62" i="5"/>
  <c r="U63" i="5"/>
  <c r="T63" i="5"/>
  <c r="U64" i="5"/>
  <c r="T64" i="5"/>
  <c r="V60" i="5"/>
  <c r="V59" i="5"/>
  <c r="U53" i="5"/>
  <c r="T53" i="5"/>
  <c r="U54" i="5"/>
  <c r="T54" i="5"/>
  <c r="V52" i="5"/>
  <c r="V49" i="5"/>
  <c r="U46" i="5"/>
  <c r="T46" i="5"/>
  <c r="V46" i="5" s="1"/>
  <c r="V45" i="5"/>
  <c r="V44" i="5"/>
  <c r="U39" i="5"/>
  <c r="T39" i="5"/>
  <c r="U40" i="5"/>
  <c r="T40" i="5"/>
  <c r="V38" i="5"/>
  <c r="U35" i="5"/>
  <c r="T35" i="5"/>
  <c r="T31" i="5" s="1"/>
  <c r="V29" i="5"/>
  <c r="U30" i="5"/>
  <c r="T30" i="5"/>
  <c r="V28" i="5"/>
  <c r="U27" i="5"/>
  <c r="T27" i="5"/>
  <c r="V26" i="5"/>
  <c r="V22" i="5"/>
  <c r="U21" i="5"/>
  <c r="T21" i="5"/>
  <c r="V20" i="5"/>
  <c r="V17" i="5"/>
  <c r="V18" i="5"/>
  <c r="V16" i="5"/>
  <c r="G8" i="5"/>
  <c r="R103" i="5"/>
  <c r="R97" i="5"/>
  <c r="R91" i="5"/>
  <c r="R85" i="5"/>
  <c r="S85" i="5" s="1"/>
  <c r="R81" i="5"/>
  <c r="R75" i="5"/>
  <c r="R69" i="5"/>
  <c r="R65" i="5"/>
  <c r="R61" i="5"/>
  <c r="R57" i="5"/>
  <c r="R51" i="5"/>
  <c r="R47" i="5"/>
  <c r="R43" i="5"/>
  <c r="R37" i="5"/>
  <c r="R31" i="5"/>
  <c r="R25" i="5"/>
  <c r="R19" i="5"/>
  <c r="R13" i="5"/>
  <c r="T57" i="5"/>
  <c r="T13" i="5"/>
  <c r="T97" i="5"/>
  <c r="T96" i="5" s="1"/>
  <c r="I103" i="5"/>
  <c r="I97" i="5"/>
  <c r="I91" i="5"/>
  <c r="I85" i="5"/>
  <c r="I81" i="5"/>
  <c r="I75" i="5"/>
  <c r="I65" i="5"/>
  <c r="I69" i="5"/>
  <c r="I61" i="5"/>
  <c r="I57" i="5"/>
  <c r="I51" i="5"/>
  <c r="I47" i="5"/>
  <c r="I43" i="5"/>
  <c r="I37" i="5"/>
  <c r="I31" i="5"/>
  <c r="I25" i="5"/>
  <c r="I19" i="5"/>
  <c r="I13" i="5"/>
  <c r="V40" i="5" l="1"/>
  <c r="V83" i="5"/>
  <c r="V106" i="5"/>
  <c r="V21" i="5"/>
  <c r="V87" i="5"/>
  <c r="V68" i="5"/>
  <c r="V88" i="5"/>
  <c r="V72" i="5"/>
  <c r="V53" i="5"/>
  <c r="V107" i="5"/>
  <c r="V27" i="5"/>
  <c r="V94" i="5"/>
  <c r="V64" i="5"/>
  <c r="V63" i="5"/>
  <c r="V48" i="5"/>
  <c r="V39" i="5"/>
  <c r="T61" i="5"/>
  <c r="V30" i="5"/>
  <c r="T19" i="5"/>
  <c r="V104" i="5"/>
  <c r="T91" i="5"/>
  <c r="T90" i="5" s="1"/>
  <c r="V93" i="5"/>
  <c r="T85" i="5"/>
  <c r="T81" i="5"/>
  <c r="V62" i="5"/>
  <c r="V54" i="5"/>
  <c r="V35" i="5"/>
  <c r="S19" i="5"/>
  <c r="S13" i="5"/>
  <c r="R102" i="5"/>
  <c r="Q103" i="5"/>
  <c r="H103" i="5"/>
  <c r="I96" i="5"/>
  <c r="Q97" i="5"/>
  <c r="H97" i="5"/>
  <c r="R96" i="5"/>
  <c r="S96" i="5" s="1"/>
  <c r="S97" i="5"/>
  <c r="I90" i="5"/>
  <c r="Q91" i="5"/>
  <c r="H91" i="5"/>
  <c r="R90" i="5"/>
  <c r="S90" i="5" s="1"/>
  <c r="S91" i="5"/>
  <c r="Q85" i="5"/>
  <c r="H85" i="5"/>
  <c r="H81" i="5"/>
  <c r="Q81" i="5"/>
  <c r="S81" i="5"/>
  <c r="R74" i="5"/>
  <c r="I74" i="5"/>
  <c r="H75" i="5"/>
  <c r="Q75" i="5"/>
  <c r="H65" i="5"/>
  <c r="Q65" i="5"/>
  <c r="T65" i="5"/>
  <c r="S65" i="5" s="1"/>
  <c r="Q61" i="5"/>
  <c r="H61" i="5"/>
  <c r="S61" i="5"/>
  <c r="R56" i="5"/>
  <c r="Q57" i="5"/>
  <c r="H57" i="5"/>
  <c r="S57" i="5"/>
  <c r="H51" i="5"/>
  <c r="Q51" i="5"/>
  <c r="Q47" i="5"/>
  <c r="H47" i="5"/>
  <c r="T47" i="5"/>
  <c r="R42" i="5"/>
  <c r="Q43" i="5"/>
  <c r="H43" i="5"/>
  <c r="Q37" i="5"/>
  <c r="H37" i="5"/>
  <c r="T25" i="5"/>
  <c r="S25" i="5" s="1"/>
  <c r="Q13" i="5"/>
  <c r="H13" i="5"/>
  <c r="S31" i="5"/>
  <c r="Q31" i="5"/>
  <c r="H31" i="5"/>
  <c r="H25" i="5"/>
  <c r="Q25" i="5"/>
  <c r="Q19" i="5"/>
  <c r="H19" i="5"/>
  <c r="Q69" i="5"/>
  <c r="H69" i="5"/>
  <c r="T103" i="5"/>
  <c r="T102" i="5" s="1"/>
  <c r="T75" i="5"/>
  <c r="T74" i="5" s="1"/>
  <c r="T69" i="5"/>
  <c r="T51" i="5"/>
  <c r="S51" i="5" s="1"/>
  <c r="T43" i="5"/>
  <c r="S43" i="5" s="1"/>
  <c r="T37" i="5"/>
  <c r="S37" i="5" s="1"/>
  <c r="R12" i="5"/>
  <c r="R80" i="5"/>
  <c r="K69" i="5"/>
  <c r="J69" i="5" s="1"/>
  <c r="K85" i="5"/>
  <c r="K25" i="5"/>
  <c r="K43" i="5"/>
  <c r="J43" i="5" s="1"/>
  <c r="K97" i="5"/>
  <c r="K19" i="5"/>
  <c r="K31" i="5"/>
  <c r="K91" i="5"/>
  <c r="J91" i="5" s="1"/>
  <c r="K103" i="5"/>
  <c r="J103" i="5" s="1"/>
  <c r="I102" i="5"/>
  <c r="I80" i="5"/>
  <c r="I12" i="5"/>
  <c r="I42" i="5"/>
  <c r="I56" i="5"/>
  <c r="K47" i="5"/>
  <c r="K65" i="5"/>
  <c r="K81" i="5"/>
  <c r="K57" i="5"/>
  <c r="K13" i="5"/>
  <c r="K61" i="5"/>
  <c r="K75" i="5"/>
  <c r="K37" i="5"/>
  <c r="K51" i="5"/>
  <c r="T80" i="5" l="1"/>
  <c r="T56" i="5"/>
  <c r="T42" i="5"/>
  <c r="H102" i="5"/>
  <c r="Q102" i="5"/>
  <c r="S103" i="5"/>
  <c r="S102" i="5"/>
  <c r="Q96" i="5"/>
  <c r="H96" i="5"/>
  <c r="Q90" i="5"/>
  <c r="H90" i="5"/>
  <c r="Q80" i="5"/>
  <c r="H80" i="5"/>
  <c r="S80" i="5"/>
  <c r="H74" i="5"/>
  <c r="Q74" i="5"/>
  <c r="S75" i="5"/>
  <c r="S74" i="5"/>
  <c r="S69" i="5"/>
  <c r="S56" i="5"/>
  <c r="S47" i="5"/>
  <c r="Q42" i="5"/>
  <c r="H42" i="5"/>
  <c r="S42" i="5"/>
  <c r="T12" i="5"/>
  <c r="S12" i="5" s="1"/>
  <c r="H12" i="5"/>
  <c r="Q12" i="5"/>
  <c r="Q56" i="5"/>
  <c r="H56" i="5"/>
  <c r="R8" i="5"/>
  <c r="V97" i="5"/>
  <c r="V96" i="5" s="1"/>
  <c r="M65" i="5"/>
  <c r="L65" i="5" s="1"/>
  <c r="U51" i="5"/>
  <c r="M13" i="5"/>
  <c r="L13" i="5" s="1"/>
  <c r="U37" i="5"/>
  <c r="U65" i="5"/>
  <c r="V19" i="5"/>
  <c r="V75" i="5"/>
  <c r="V74" i="5" s="1"/>
  <c r="V25" i="5"/>
  <c r="U85" i="5"/>
  <c r="M91" i="5"/>
  <c r="M97" i="5"/>
  <c r="M43" i="5"/>
  <c r="L43" i="5" s="1"/>
  <c r="V85" i="5"/>
  <c r="M75" i="5"/>
  <c r="M25" i="5"/>
  <c r="L25" i="5" s="1"/>
  <c r="V13" i="5"/>
  <c r="U25" i="5"/>
  <c r="U69" i="5"/>
  <c r="U103" i="5"/>
  <c r="U102" i="5" s="1"/>
  <c r="V81" i="5"/>
  <c r="V43" i="5"/>
  <c r="V57" i="5"/>
  <c r="M85" i="5"/>
  <c r="L85" i="5" s="1"/>
  <c r="M47" i="5"/>
  <c r="L47" i="5" s="1"/>
  <c r="U61" i="5"/>
  <c r="J85" i="5"/>
  <c r="M81" i="5"/>
  <c r="L81" i="5" s="1"/>
  <c r="M57" i="5"/>
  <c r="L57" i="5" s="1"/>
  <c r="V47" i="5"/>
  <c r="V69" i="5"/>
  <c r="U91" i="5"/>
  <c r="U90" i="5" s="1"/>
  <c r="U19" i="5"/>
  <c r="M69" i="5"/>
  <c r="L69" i="5" s="1"/>
  <c r="V31" i="5"/>
  <c r="V91" i="5"/>
  <c r="V90" i="5" s="1"/>
  <c r="M19" i="5"/>
  <c r="L19" i="5" s="1"/>
  <c r="U43" i="5"/>
  <c r="M103" i="5"/>
  <c r="V61" i="5"/>
  <c r="V51" i="5"/>
  <c r="V103" i="5"/>
  <c r="V102" i="5" s="1"/>
  <c r="M51" i="5"/>
  <c r="L51" i="5" s="1"/>
  <c r="U75" i="5"/>
  <c r="U74" i="5" s="1"/>
  <c r="M61" i="5"/>
  <c r="L61" i="5" s="1"/>
  <c r="V65" i="5"/>
  <c r="U57" i="5"/>
  <c r="U31" i="5"/>
  <c r="U97" i="5"/>
  <c r="U96" i="5" s="1"/>
  <c r="V37" i="5"/>
  <c r="M31" i="5"/>
  <c r="L31" i="5" s="1"/>
  <c r="M37" i="5"/>
  <c r="L37" i="5" s="1"/>
  <c r="U47" i="5"/>
  <c r="U81" i="5"/>
  <c r="I8" i="5"/>
  <c r="K90" i="5"/>
  <c r="K102" i="5"/>
  <c r="K74" i="5"/>
  <c r="J74" i="5" s="1"/>
  <c r="K96" i="5"/>
  <c r="J97" i="5"/>
  <c r="J19" i="5"/>
  <c r="J13" i="5"/>
  <c r="J25" i="5"/>
  <c r="J31" i="5"/>
  <c r="K80" i="5"/>
  <c r="J80" i="5" s="1"/>
  <c r="K56" i="5"/>
  <c r="K42" i="5"/>
  <c r="J75" i="5"/>
  <c r="J61" i="5"/>
  <c r="K12" i="5"/>
  <c r="J51" i="5"/>
  <c r="J65" i="5"/>
  <c r="U13" i="5"/>
  <c r="J57" i="5"/>
  <c r="J81" i="5"/>
  <c r="J47" i="5"/>
  <c r="J37" i="5"/>
  <c r="T8" i="5" l="1"/>
  <c r="S8" i="5" s="1"/>
  <c r="M102" i="5"/>
  <c r="L102" i="5" s="1"/>
  <c r="L103" i="5"/>
  <c r="M96" i="5"/>
  <c r="L96" i="5" s="1"/>
  <c r="L97" i="5"/>
  <c r="M90" i="5"/>
  <c r="L90" i="5" s="1"/>
  <c r="L91" i="5"/>
  <c r="M74" i="5"/>
  <c r="L74" i="5" s="1"/>
  <c r="L75" i="5"/>
  <c r="Q8" i="5"/>
  <c r="H8" i="5"/>
  <c r="V42" i="5"/>
  <c r="M42" i="5"/>
  <c r="L42" i="5" s="1"/>
  <c r="J90" i="5"/>
  <c r="U56" i="5"/>
  <c r="U80" i="5"/>
  <c r="M12" i="5"/>
  <c r="L12" i="5" s="1"/>
  <c r="M56" i="5"/>
  <c r="V80" i="5"/>
  <c r="U12" i="5"/>
  <c r="M80" i="5"/>
  <c r="L80" i="5" s="1"/>
  <c r="J102" i="5"/>
  <c r="V12" i="5"/>
  <c r="V56" i="5"/>
  <c r="U42" i="5"/>
  <c r="J96" i="5"/>
  <c r="K8" i="5"/>
  <c r="J8" i="5" s="1"/>
  <c r="J12" i="5"/>
  <c r="J42" i="5"/>
  <c r="J56" i="5"/>
  <c r="M8" i="5" l="1"/>
  <c r="L8" i="5" s="1"/>
  <c r="L56" i="5"/>
  <c r="V8" i="5"/>
  <c r="U8" i="5"/>
</calcChain>
</file>

<file path=xl/sharedStrings.xml><?xml version="1.0" encoding="utf-8"?>
<sst xmlns="http://schemas.openxmlformats.org/spreadsheetml/2006/main" count="380" uniqueCount="234">
  <si>
    <t>CFC</t>
  </si>
  <si>
    <t>Désignation</t>
  </si>
  <si>
    <t>Menuiserie</t>
  </si>
  <si>
    <t>Construction en bois</t>
  </si>
  <si>
    <t>Charpente</t>
  </si>
  <si>
    <t>Structure (calculée par ingénieur)</t>
  </si>
  <si>
    <t>Eléments préfabriqués</t>
  </si>
  <si>
    <t>Revêtements extérieurs, corniches, escaliers</t>
  </si>
  <si>
    <t>Sous-toitures</t>
  </si>
  <si>
    <t xml:space="preserve"> - …</t>
  </si>
  <si>
    <t>Qualités nécessaires</t>
  </si>
  <si>
    <t>Fenêtres, portes extérieures</t>
  </si>
  <si>
    <t>Fenêtres en bois</t>
  </si>
  <si>
    <t>Fenêtres en bois et métal</t>
  </si>
  <si>
    <t>Portes extérieures en bois</t>
  </si>
  <si>
    <t>Valeur fourniture par MO HT</t>
  </si>
  <si>
    <t>Portes intérieures en bois</t>
  </si>
  <si>
    <t>Armoires murales, rayonnages</t>
  </si>
  <si>
    <t>Vitrages intérieurs en bois</t>
  </si>
  <si>
    <t>Menuiserie courante</t>
  </si>
  <si>
    <t>Cloisons en éléments</t>
  </si>
  <si>
    <t>Cloisons fixes</t>
  </si>
  <si>
    <t>Revêtements de sol</t>
  </si>
  <si>
    <t>Revêtements de sol en bois</t>
  </si>
  <si>
    <t>Plinthes (en bois)</t>
  </si>
  <si>
    <t>Ensemble des CFC</t>
  </si>
  <si>
    <t>Revêtements de parois</t>
  </si>
  <si>
    <t>Revêtements de parois en bois et dérivés du bois</t>
  </si>
  <si>
    <t>Faux-plafonds</t>
  </si>
  <si>
    <t>Plafonds en bois et dérivés du bois</t>
  </si>
  <si>
    <t>Aménagements extérieurs</t>
  </si>
  <si>
    <t>div.</t>
  </si>
  <si>
    <t>Diverses utilisations du bois à préciser</t>
  </si>
  <si>
    <t>Revêtements en bois (terrasses)</t>
  </si>
  <si>
    <t>Structure pour parking à vélo</t>
  </si>
  <si>
    <t>….</t>
  </si>
  <si>
    <t>Commentaires</t>
  </si>
  <si>
    <t>Réf.</t>
  </si>
  <si>
    <t>Prix unit. fourn. MO HT</t>
  </si>
  <si>
    <t>Ecarts de valeur fourn. HT</t>
  </si>
  <si>
    <t>Valeur si fourni par ET HT</t>
  </si>
  <si>
    <t>Essences souhaitées</t>
  </si>
  <si>
    <t>Quantités nettes mises en oeuvre (m3)</t>
  </si>
  <si>
    <t>Quantités nécessaires à fournir (m3)</t>
  </si>
  <si>
    <t>A</t>
  </si>
  <si>
    <t>B</t>
  </si>
  <si>
    <t>F</t>
  </si>
  <si>
    <t>Quant. fournie par MO
(m3)</t>
  </si>
  <si>
    <t>Pertes de transfo. (%)</t>
  </si>
  <si>
    <t>Part fournie par MO (%)</t>
  </si>
  <si>
    <t>Part pouvant être fournie par MO (%)</t>
  </si>
  <si>
    <t>C = A / (1-B)</t>
  </si>
  <si>
    <t>D</t>
  </si>
  <si>
    <t>E = C x D</t>
  </si>
  <si>
    <t>G = C x F</t>
  </si>
  <si>
    <t>H</t>
  </si>
  <si>
    <t>I = C x H</t>
  </si>
  <si>
    <t>J</t>
  </si>
  <si>
    <t>K = I x J</t>
  </si>
  <si>
    <t>L = I x D</t>
  </si>
  <si>
    <t>M = K - L</t>
  </si>
  <si>
    <t>à saisir par ET</t>
  </si>
  <si>
    <t xml:space="preserve">  Le prix de fourniture du MO s'entend départ du lieu d'enlèvement indiqué pour du bois brut ou après première transformation, stocké et séché.</t>
  </si>
  <si>
    <t>N°</t>
  </si>
  <si>
    <t>Description</t>
  </si>
  <si>
    <t>Unité</t>
  </si>
  <si>
    <t>000</t>
  </si>
  <si>
    <t>Conditions pour l'assortiment de bois pour la construction</t>
  </si>
  <si>
    <t>Pour les qualités d'apparence, mécaniques, de géométrie etc., les critères sont fixés selon les documents suivants:</t>
  </si>
  <si>
    <t>Usages Suisses du Commerce du Bois Brut, Economie Forestière Suisse, Industrie du Bois Suisse, Lignum, Edition 2010</t>
  </si>
  <si>
    <t>Bois et Panneaux à base de Bois, Critères de qualité dans la construction et l’aménagement intérieur, Economie Forestière Suisse, Industrie du Bois Suisse, Lignum, PPUR Edition 2010</t>
  </si>
  <si>
    <t>Norme SIA 265 : 2012 Construction en Bois</t>
  </si>
  <si>
    <t>Norme SIA 265/1 : 2009 Construction en Bois – Spécifications complémentaires</t>
  </si>
  <si>
    <t>Les prix s'entendent pour la fourniture uniquement</t>
  </si>
  <si>
    <t>Un calendrier de livraison est demandé à l'acheteur pour l'ensemble des éléments fournis.</t>
  </si>
  <si>
    <t xml:space="preserve">Pour les éléments à fournir sur demande, une liste détaillée complémentaire devra être établie par l'acheteur et transmise en temps utile au fournisseur. </t>
  </si>
  <si>
    <t>Le fournisseur est responsable de la qualité de sa marchandise durant le stockage, jusqu'à la prise en charge par l'acheteur. Il veillera à utiliser tous les moyens nécessaires pour garantir la qualité, tels que protections contre les intempéries, traitement du bois etc.</t>
  </si>
  <si>
    <t>L'acheteur est responsable de la qualité de la marchandise dès sa prise en charge par l'acheteur. Elle se trouve dès lors sous la responsabilité de ce dernier.</t>
  </si>
  <si>
    <t>Grumes de bois de service résineux qualité charpente, long</t>
  </si>
  <si>
    <t>Grumes, essence épicéa, qualité B</t>
  </si>
  <si>
    <t>Diamètre min. au petit bout : 25 cm</t>
  </si>
  <si>
    <t>Longueur maximum : 23 m</t>
  </si>
  <si>
    <t>Unité de transport camion complet</t>
  </si>
  <si>
    <t>m3</t>
  </si>
  <si>
    <t>Grumes, essence sapin, qualité B</t>
  </si>
  <si>
    <t>Unité de transport camion complet.</t>
  </si>
  <si>
    <t>Grumes, essence mélèze, qualité B</t>
  </si>
  <si>
    <t>Grumes, essence douglas, qualité B</t>
  </si>
  <si>
    <t>Grumes de bois de service résineux pour scierie à canter, en billons</t>
  </si>
  <si>
    <t>Grumes en billons, essence épicéa, qualité B-C</t>
  </si>
  <si>
    <t>Diamètre min. au petit bout : 16 cm, max. en tête 68 cm</t>
  </si>
  <si>
    <t>Longueur: 4 ou 5 m à préciser</t>
  </si>
  <si>
    <t>Grumes en billons, essence sapin, qualité B-C</t>
  </si>
  <si>
    <t>Autre essence résineuse :   ………….</t>
  </si>
  <si>
    <t>Qualité : ………….</t>
  </si>
  <si>
    <t>Diamètre min. au petit bout : ………….</t>
  </si>
  <si>
    <t>Longueur: ………….</t>
  </si>
  <si>
    <t>Grumes de bois de service feuillus qualité charpente</t>
  </si>
  <si>
    <t>Grumes essence chêne, qualité B</t>
  </si>
  <si>
    <t>Diamètre min. au petit bout : 40 cm</t>
  </si>
  <si>
    <t>Longueur maximum : 6.0 m</t>
  </si>
  <si>
    <t>Grumes essence hêtre, qualité B</t>
  </si>
  <si>
    <t>Grumes essence frêne, qualité B</t>
  </si>
  <si>
    <t>Autre essence feuillue :   ………….</t>
  </si>
  <si>
    <t>Longueur maximum : ………….</t>
  </si>
  <si>
    <t>Gros œuvre charpente, bois de charpente</t>
  </si>
  <si>
    <t>Sur demande: bois rond</t>
  </si>
  <si>
    <t>Essence :   ………….</t>
  </si>
  <si>
    <t>Etat de surface : ………….</t>
  </si>
  <si>
    <t>Teneur en eau : ………….</t>
  </si>
  <si>
    <t>Le prix se comprend en paquets départ scierie</t>
  </si>
  <si>
    <t>Sur demande: bois équarri</t>
  </si>
  <si>
    <t>Section : ………….</t>
  </si>
  <si>
    <t>Longueur  : ………….</t>
  </si>
  <si>
    <t>Type de coupe : ………….</t>
  </si>
  <si>
    <t>Madriers, épicéa ou sapin, qualité CR II</t>
  </si>
  <si>
    <t>Pas de charpente sur liste</t>
  </si>
  <si>
    <t>Section 100/100 à 100/300 mm</t>
  </si>
  <si>
    <t>Longueur : 6.0 m</t>
  </si>
  <si>
    <t>Type de coupe : cœur fendu</t>
  </si>
  <si>
    <t>Teneur en eau : frais de sciage</t>
  </si>
  <si>
    <t>Section 60/100 et 80/100 à 60/200 et 80/200 mm</t>
  </si>
  <si>
    <t xml:space="preserve">Longueur : 4.0 ou 5.0 m </t>
  </si>
  <si>
    <t>Type de coupe : vive arrête, cœur fendu, brut de scie</t>
  </si>
  <si>
    <t>Teneur en eau : 12 % +/- 2 %</t>
  </si>
  <si>
    <t>Section 60/100 à 60/200 mm</t>
  </si>
  <si>
    <t>Lames pour bois lamellé-collé, panneaux CLT, épicéa ou sapin</t>
  </si>
  <si>
    <t>Qualité BLC I</t>
  </si>
  <si>
    <t>Section 46/115 à 255 mm</t>
  </si>
  <si>
    <t>Capacité de fourniture du volume : 100%</t>
  </si>
  <si>
    <t>Qualité BLC N</t>
  </si>
  <si>
    <t>Qualité BLC A</t>
  </si>
  <si>
    <t>Capacité de fourniture du volume : à définir</t>
  </si>
  <si>
    <t>Second œuvre charpente</t>
  </si>
  <si>
    <t>Lattes à tuiles, épicéa ou sapin, qualité CR II</t>
  </si>
  <si>
    <t>Section 27/40 mm</t>
  </si>
  <si>
    <t>Longueur : 4.0 ou 5.0 m</t>
  </si>
  <si>
    <t>Teneur en eau : 15 % +/- 2 %</t>
  </si>
  <si>
    <t>Contrelattes, lambourdes, épicéa ou sapin, qualité CR II</t>
  </si>
  <si>
    <t>Section 40/60 à 60/80 mm</t>
  </si>
  <si>
    <t>Voligeage, épicéa ou sapin, qualité CR II</t>
  </si>
  <si>
    <t>Epaisseur 27 mm</t>
  </si>
  <si>
    <t>Sur demande: lambrissage</t>
  </si>
  <si>
    <t>Epaisseur : ………….</t>
  </si>
  <si>
    <t>Largeur : ………….</t>
  </si>
  <si>
    <t>Type de profil : ………….</t>
  </si>
  <si>
    <t>Grumes ou Billes de pied</t>
  </si>
  <si>
    <t>Essence  :   ………….</t>
  </si>
  <si>
    <t>Qualité : A ou B</t>
  </si>
  <si>
    <t>Produit de la première transformation selon descriptif et demande particulière</t>
  </si>
  <si>
    <t>Epicéa</t>
  </si>
  <si>
    <t>CRII</t>
  </si>
  <si>
    <t>Planning de mise en œuvre 
(mm aaaa)</t>
  </si>
  <si>
    <t xml:space="preserve"> </t>
  </si>
  <si>
    <t>Moins-value unitaire si fourni par MO HT *</t>
  </si>
  <si>
    <t>Moins-value si fourni par MO HT</t>
  </si>
  <si>
    <t xml:space="preserve">* Le montant indiqué servira de base au calcul de la moins value appliquée au contrat de l'ET adjudicataire pour les fournitures de bois assurées par le MO. </t>
  </si>
  <si>
    <t xml:space="preserve">  Ce montant doit également comprendre l'écart éventuel pour l'entreprise des prix de transport entre son approvisionnement habituel et celui auprès du MO.</t>
  </si>
  <si>
    <t>Quantité à fournir par MO (m3)</t>
  </si>
  <si>
    <t>Désignation du soumissionnaire</t>
  </si>
  <si>
    <t xml:space="preserve">Exemple </t>
  </si>
  <si>
    <t>Partie remplie par le MO</t>
  </si>
  <si>
    <t>Les prix se comprennent départ forêt dans le canton de Fribourg, ou départ scierie.</t>
  </si>
  <si>
    <t>Le prix se comprend par m3 départ forêt dans le canton de Fribourg</t>
  </si>
  <si>
    <t>Le prix se comprend départ forêt dans le canton de Fribourg,</t>
  </si>
  <si>
    <t>Le prix se comprend par m3 départ forêt dans le canton de Fribourg,</t>
  </si>
  <si>
    <t>Le prix se comprend départ forêt dans le canton de Fribourg</t>
  </si>
  <si>
    <t>Prix unitaire HT</t>
  </si>
  <si>
    <t>Liste de prix unitaires hors TVA</t>
  </si>
  <si>
    <t>sur demande</t>
  </si>
  <si>
    <t>Sur demande : Grumes, Billes de pied, ou Billons de bois de feuillus autres essences</t>
  </si>
  <si>
    <t>Sur demande : Grumes, Billes de pied, ou Billons de bois de résineux autres essences</t>
  </si>
  <si>
    <t>Sur demande : Grumes ou Billes de pied pour menuiserie</t>
  </si>
  <si>
    <t xml:space="preserve">Sur demande : Produit de la première transformation </t>
  </si>
  <si>
    <t xml:space="preserve">Le Maître d’ouvrage attache une importance particulière à la mise en œuvre de matériaux de construction locaux, renouvelables, écologiques et recyclables avec une faible part d’énergie grise et d’émission à effet de serre. </t>
  </si>
  <si>
    <t>Les soumissionnaires joindront avec leur offre les justificatifs suivants : certificat, description du produit, bilan écologique selon modèle etc… (voir également point ci-après).</t>
  </si>
  <si>
    <t>Utilisation intensive et rationnelle du bois :</t>
  </si>
  <si>
    <t xml:space="preserve">Pour ce projet, l’utilisation intensive et rationnelle du bois dans la construction est imposée pour les éléments suivants : </t>
  </si>
  <si>
    <t xml:space="preserve">L’utilisation intensive et rationnelle du bois est encouragée en particulier pour les éléments suivants : </t>
  </si>
  <si>
    <t>Dans le cas où le soumissionnaire prévoit l’utilisation d’autres essences, produits de scierie, il en fera l’annonce lors de la série de questions / réponses et le MO complétera la liste avec ces nouvelles références. La liste ainsi complétée sera transmise à l’ensemble des soumissionnaires inscrits.</t>
  </si>
  <si>
    <t>Cet écart de prix sera ajouté au prix de l’offre du soumissionnaire.</t>
  </si>
  <si>
    <t>Le MO évaluera les projets pour cet aspect de l’utilisation du bois selon :</t>
  </si>
  <si>
    <t>En cas d’adjudication, le prix de fourniture indiqué par le soumissionnaire servira de base au calcul de la moins-value appliquée au contrat en ET pour les fournitures de bois assurées par le MO. Ce prix doit donc également comprendre l'écart éventuel pour l'ET entre le prix de transport prévu pour son approvisionnement habituel et celui pour un approvisionnement auprès du MO. Le prix de fourniture du MO s'entend départ du lieu d'enlèvement indiqué pour du bois brut ou après première transformation, stocké et séché.</t>
  </si>
  <si>
    <t>L’adjudicataire devra se conformer à sa déclaration pour ce qui est des prix de fourniture indiqués et les parts pouvant être fournies par le MO. Seules les quantités déclarées pourront être ajustées avec le projet, mais dans une limite de précision de plus ou moins 15%.</t>
  </si>
  <si>
    <t>L’adjudicataire sera ainsi engagé envers le MO pour une commande minimale de fourniture du bois auprès du MO pour un montant minimal de 85% de la valeur des fournitures assurées par le MO ressortant du formulaire.</t>
  </si>
  <si>
    <r>
      <t>En cas d’adjudication :</t>
    </r>
    <r>
      <rPr>
        <sz val="11"/>
        <color theme="1"/>
        <rFont val="Arial Narrow"/>
        <family val="2"/>
      </rPr>
      <t xml:space="preserve"> </t>
    </r>
  </si>
  <si>
    <t>-       structures porteuses verticales et horizontales,</t>
  </si>
  <si>
    <t>-       toiture (sous-construction),</t>
  </si>
  <si>
    <t>-       façades rideaux et/ou menuiseries extérieures.</t>
  </si>
  <si>
    <t>-       cloisonnement intérieur,</t>
  </si>
  <si>
    <t>-       finition des sols et plafonds.</t>
  </si>
  <si>
    <t>·         Les volumes totaux de bois mis en œuvre et à fournir</t>
  </si>
  <si>
    <t>·         Le budget de fourniture pour le projet</t>
  </si>
  <si>
    <t>·         Le volume pouvant être fourni par le MO</t>
  </si>
  <si>
    <t>·         Le volume que le MO fournira</t>
  </si>
  <si>
    <t>·         La valeur des fournitures assurées par le MO</t>
  </si>
  <si>
    <t>·         La valeur de ces fournitures si elles avaient été fournies par l’ET</t>
  </si>
  <si>
    <t>·         L’écart de prix ou de valeur des fournitures pour la partie livrée par le MO.</t>
  </si>
  <si>
    <r>
      <t xml:space="preserve">·         </t>
    </r>
    <r>
      <rPr>
        <b/>
        <sz val="11"/>
        <color theme="1"/>
        <rFont val="Arial Narrow"/>
        <family val="2"/>
      </rPr>
      <t xml:space="preserve">l’intensité, la rationalité de l’utilisation du bois dans l’ouvrage, </t>
    </r>
  </si>
  <si>
    <r>
      <t xml:space="preserve">·         </t>
    </r>
    <r>
      <rPr>
        <b/>
        <sz val="11"/>
        <color theme="1"/>
        <rFont val="Arial Narrow"/>
        <family val="2"/>
      </rPr>
      <t>et la possibilité laissée au MO de fournir une large part des quantités à fournir.</t>
    </r>
  </si>
  <si>
    <t>Carrelets collés qualité industrielle</t>
  </si>
  <si>
    <t xml:space="preserve">Longueur : de 4.0 à 13.0 m </t>
  </si>
  <si>
    <t>Bois massif d'ossature, épicéa (évt. sapin), qualité CR II</t>
  </si>
  <si>
    <t xml:space="preserve">Bois massif non collé, non recommandé pour des exigences de stabilité dimensionnelle élevées </t>
  </si>
  <si>
    <t>Bois d'ossature en carrelets collés, épicéa et/ou sapin, qualité CR II</t>
  </si>
  <si>
    <t>Le formulaire sera complété par le MO pour les fournitures de bois que le MO assurera via ses actionnaires. Il ressortira de ce formulaire :</t>
  </si>
  <si>
    <t>Exemple</t>
  </si>
  <si>
    <t>Grumes en billons, essence mélèze, qualité B-C</t>
  </si>
  <si>
    <t>Diamètre min. au petit bout : 30 cm, max. en tête 60 cm</t>
  </si>
  <si>
    <t>Grumes en billons, essence douglas, qualité B-C</t>
  </si>
  <si>
    <t>PV pour rabotage 4 faces</t>
  </si>
  <si>
    <t>Longueur: 3.5 m</t>
  </si>
  <si>
    <t>PV pour écorçage des grumes en billons en forêt, concerne positions 111 à 114</t>
  </si>
  <si>
    <t>PV pour écorçage des grumes en billons en forêt, concerne positions 121 à 123</t>
  </si>
  <si>
    <t>indicatifs</t>
  </si>
  <si>
    <t>Energie grise minimale, utilisation intensive et rationnelle du bois</t>
  </si>
  <si>
    <r>
      <t>NB : pour ce projet la scie</t>
    </r>
    <r>
      <rPr>
        <u/>
        <sz val="11"/>
        <rFont val="Arial Narrow"/>
        <family val="2"/>
      </rPr>
      <t>rie retenue est la scierie</t>
    </r>
    <r>
      <rPr>
        <u/>
        <sz val="11"/>
        <color rgb="FFFF0000"/>
        <rFont val="Arial Narrow"/>
        <family val="2"/>
      </rPr>
      <t xml:space="preserve"> NOM ADRESSE</t>
    </r>
  </si>
  <si>
    <t>Appel d'offres en ET</t>
  </si>
  <si>
    <t>Ces prix sont donnés à titre indicatif dans le but de réaliser l'analyse des offres et n'ont pas de valeurs contractuelles.</t>
  </si>
  <si>
    <t>Les soumissionnaires préciseront au moyen du formulaire « Utilisation intensive et rationnelle du bois » les applications par CFC, qualités et quantités mises en œuvre dans leur projet, ainsi que le prix de fourniture qu’ils ont intégrés dans leur prix de base, et qu’ils seront prêts à accorder en moins-value si la fourniture est assurée par le MO (via ses actionnaires) selon sa liste d’assortiment. Ils préciseront également pour chaque position, la part qui peut être fournie par le MO selon ces conditions.</t>
  </si>
  <si>
    <t>Le MO en tant que propriétaire de forêts dispose de ressources propres qu’il entend mettre en œuvre dans le cadre du projet de construction faisant l'objet du présent appel d'offres. A cette fin, les soumissionnaires trouveront en annexe du formulaire "Utilisation intensive et rationnelle du bois" une liste indicative de l’assortiment qui peut être fourni et des prix unitaires applicables (prix de fourniture HT départ forêts ou de la scierie référencée pour les produits sciés).</t>
  </si>
  <si>
    <r>
      <t xml:space="preserve">Scierie de référence pour ce projet : 
</t>
    </r>
    <r>
      <rPr>
        <b/>
        <sz val="12"/>
        <color rgb="FFFF0000"/>
        <rFont val="Arial"/>
        <family val="2"/>
      </rPr>
      <t>A compléter, nom et adresse + contact</t>
    </r>
  </si>
  <si>
    <t>Annexe au formulaire Bois : fourniture de bois par le Maître d'ouvrage</t>
  </si>
  <si>
    <t>Longueur : 4.0 m, également en 5.5 m ou 6.0 m</t>
  </si>
  <si>
    <t>APPEL D'OFFRE EN ENTREPRISE TOTALE (ET) FORMULAIRE UTILISATION DU BOIS</t>
  </si>
  <si>
    <t>Version du 04.10.2021</t>
  </si>
  <si>
    <t>Formulaire Bois à remplir par ET sur utilisation intensive et rationnelle du bois</t>
  </si>
  <si>
    <r>
      <t xml:space="preserve">Référence selon Ann.Formulaire Bois Dispo FR
</t>
    </r>
    <r>
      <rPr>
        <b/>
        <sz val="11"/>
        <color rgb="FFFF0000"/>
        <rFont val="Arial Narrow"/>
        <family val="2"/>
      </rPr>
      <t>(merci d'indiquer le no d'article sur la ligne du prix unitaire ; n'utilisez que les no d'articles surlignés dans la liste du bois disponible)</t>
    </r>
  </si>
  <si>
    <t>Cette liste est indicative et doit être complétée par le MO selon le projet souhaité</t>
  </si>
  <si>
    <t>Cette liste est indicative et doit être complétée par le MO selon ces ressources propres en termes de fourniture de propre bois</t>
  </si>
  <si>
    <t>Les prix indiqués sont ici indicatifs et ne servent qu'à réaliser une analyse des offres égalitaires. Ils n'ont pas de valeur contractuelle.</t>
  </si>
  <si>
    <t>Le prix se comprend départ forêt dans le canton de XX</t>
  </si>
  <si>
    <t xml:space="preserve">Les listes suivantes (200 300 400)sont valables uniquement si le MO peut fournir en propre bois des produits transformés </t>
  </si>
  <si>
    <t>Les prix se comprennent départ forêt dans le canton de XX, ou départ scierie.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</si>
</sst>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fr.&quot;_-;\-* #,##0.00\ &quot;fr.&quot;_-;_-* &quot;-&quot;??\ &quot;fr.&quot;_-;_-@_-"/>
    <numFmt numFmtId="165" formatCode="0.0"/>
    <numFmt numFmtId="166" formatCode="mm\ yyyy"/>
    <numFmt numFmtId="167" formatCode="0.0%"/>
    <numFmt numFmtId="168" formatCode="#,##0.00\ _F"/>
    <numFmt numFmtId="169" formatCode="_-* #,##0.00\ [$fr.-100C]_-;\-* #,##0.00\ [$fr.-100C]_-;_-* &quot;-&quot;??\ [$fr.-100C]_-;_-@_-"/>
    <numFmt numFmtId="170" formatCode="_ * #,##0.00_ ;_ * \-#,##0.00_ ;_ * &quot;-&quot;??_ ;_ @_ "/>
  </numFmts>
  <fonts count="42" x14ac:knownFonts="1">
    <font>
      <sz val="11"/>
      <color theme="1"/>
      <name val="Calibri"/>
      <family val="2"/>
      <scheme val="minor"/>
    </font>
    <font>
      <sz val="11"/>
      <color theme="1"/>
      <name val="Arial Narrow"/>
      <family val="2"/>
    </font>
    <font>
      <b/>
      <sz val="11"/>
      <color theme="1"/>
      <name val="Arial Narrow"/>
      <family val="2"/>
    </font>
    <font>
      <sz val="4"/>
      <color theme="1"/>
      <name val="Arial Narrow"/>
      <family val="2"/>
    </font>
    <font>
      <b/>
      <sz val="12"/>
      <color rgb="FFFF0000"/>
      <name val="Arial Narrow"/>
      <family val="2"/>
    </font>
    <font>
      <sz val="11"/>
      <color theme="1"/>
      <name val="Calibri"/>
      <family val="2"/>
      <scheme val="minor"/>
    </font>
    <font>
      <sz val="10"/>
      <color theme="1"/>
      <name val="Arial Narrow"/>
      <family val="2"/>
    </font>
    <font>
      <b/>
      <sz val="11"/>
      <color rgb="FF002060"/>
      <name val="Arial Narrow"/>
      <family val="2"/>
    </font>
    <font>
      <sz val="11"/>
      <color rgb="FF002060"/>
      <name val="Arial Narrow"/>
      <family val="2"/>
    </font>
    <font>
      <sz val="10"/>
      <color rgb="FF002060"/>
      <name val="Arial Narrow"/>
      <family val="2"/>
    </font>
    <font>
      <b/>
      <sz val="11"/>
      <color rgb="FFFF0000"/>
      <name val="Arial Narrow"/>
      <family val="2"/>
    </font>
    <font>
      <sz val="10"/>
      <name val="Arial"/>
      <family val="2"/>
    </font>
    <font>
      <b/>
      <sz val="11"/>
      <name val="Arial"/>
      <family val="2"/>
    </font>
    <font>
      <sz val="9"/>
      <name val="Arial"/>
      <family val="2"/>
    </font>
    <font>
      <sz val="11"/>
      <name val="Arial"/>
      <family val="2"/>
    </font>
    <font>
      <b/>
      <sz val="14"/>
      <name val="Arial"/>
      <family val="2"/>
    </font>
    <font>
      <sz val="10"/>
      <name val="Arial"/>
      <family val="2"/>
    </font>
    <font>
      <sz val="12"/>
      <name val="Arial"/>
      <family val="2"/>
    </font>
    <font>
      <b/>
      <sz val="12"/>
      <name val="Arial"/>
      <family val="2"/>
    </font>
    <font>
      <i/>
      <sz val="12"/>
      <name val="Arial"/>
      <family val="2"/>
    </font>
    <font>
      <sz val="9"/>
      <color theme="1"/>
      <name val="Arial Narrow"/>
      <family val="2"/>
    </font>
    <font>
      <b/>
      <sz val="9"/>
      <color theme="1"/>
      <name val="Arial Narrow"/>
      <family val="2"/>
    </font>
    <font>
      <sz val="14"/>
      <name val="Arial Narrow"/>
      <family val="2"/>
    </font>
    <font>
      <b/>
      <sz val="16"/>
      <name val="Arial Narrow"/>
      <family val="2"/>
    </font>
    <font>
      <b/>
      <sz val="14"/>
      <name val="Arial Narrow"/>
      <family val="2"/>
    </font>
    <font>
      <sz val="12"/>
      <name val="Calibri"/>
      <family val="2"/>
    </font>
    <font>
      <sz val="12"/>
      <color theme="1"/>
      <name val="Arial Narrow"/>
      <family val="2"/>
    </font>
    <font>
      <b/>
      <sz val="12"/>
      <color theme="1"/>
      <name val="Arial Narrow"/>
      <family val="2"/>
    </font>
    <font>
      <b/>
      <sz val="12"/>
      <color rgb="FFFF0000"/>
      <name val="Arial"/>
      <family val="2"/>
    </font>
    <font>
      <b/>
      <sz val="12"/>
      <color rgb="FF002060"/>
      <name val="Arial Narrow"/>
      <family val="2"/>
    </font>
    <font>
      <b/>
      <sz val="18"/>
      <name val="Arial"/>
      <family val="2"/>
    </font>
    <font>
      <b/>
      <i/>
      <sz val="12"/>
      <name val="Arial"/>
      <family val="2"/>
    </font>
    <font>
      <sz val="14"/>
      <name val="Arial"/>
      <family val="2"/>
    </font>
    <font>
      <u/>
      <sz val="11"/>
      <color theme="1"/>
      <name val="Arial Narrow"/>
      <family val="2"/>
    </font>
    <font>
      <b/>
      <u/>
      <sz val="11"/>
      <color theme="1"/>
      <name val="Arial Narrow"/>
      <family val="2"/>
    </font>
    <font>
      <b/>
      <sz val="14"/>
      <color theme="1"/>
      <name val="Arial Narrow"/>
      <family val="2"/>
    </font>
    <font>
      <u/>
      <sz val="11"/>
      <color rgb="FFFF0000"/>
      <name val="Arial Narrow"/>
      <family val="2"/>
    </font>
    <font>
      <u/>
      <sz val="11"/>
      <name val="Arial Narrow"/>
      <family val="2"/>
    </font>
    <font>
      <b/>
      <sz val="11"/>
      <color rgb="FFFF0000"/>
      <name val="Arial"/>
      <family val="2"/>
    </font>
    <font>
      <sz val="11"/>
      <color rgb="FFFF0000"/>
      <name val="Arial Narrow"/>
      <family val="2"/>
    </font>
    <font>
      <sz val="11"/>
      <color rgb="FFFF0000"/>
      <name val="Arial"/>
      <family val="2"/>
    </font>
    <font>
      <b/>
      <sz val="16"/>
      <color rgb="FFFF0000"/>
      <name val="Arial Narrow"/>
      <family val="2"/>
    </font>
  </fonts>
  <fills count="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s>
  <borders count="36">
    <border>
      <left/>
      <right/>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medium">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thin">
        <color rgb="FFFF0000"/>
      </bottom>
      <diagonal/>
    </border>
  </borders>
  <cellStyleXfs count="6">
    <xf numFmtId="0" fontId="0" fillId="0" borderId="0"/>
    <xf numFmtId="9" fontId="5" fillId="0" borderId="0" applyFont="0" applyFill="0" applyBorder="0" applyAlignment="0" applyProtection="0"/>
    <xf numFmtId="0" fontId="11" fillId="0" borderId="0"/>
    <xf numFmtId="170"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337">
    <xf numFmtId="0" fontId="0" fillId="0" borderId="0" xfId="0"/>
    <xf numFmtId="0" fontId="12" fillId="0" borderId="0" xfId="2" applyFont="1" applyFill="1" applyBorder="1" applyAlignment="1" applyProtection="1">
      <alignment horizontal="center" vertical="top"/>
    </xf>
    <xf numFmtId="0" fontId="13" fillId="0" borderId="0" xfId="2" applyFont="1" applyProtection="1"/>
    <xf numFmtId="0" fontId="14" fillId="0" borderId="0" xfId="2" applyFont="1" applyFill="1" applyBorder="1" applyAlignment="1" applyProtection="1">
      <alignment vertical="top" wrapText="1"/>
    </xf>
    <xf numFmtId="0" fontId="14" fillId="0" borderId="0" xfId="2" applyFont="1" applyFill="1" applyBorder="1" applyAlignment="1" applyProtection="1">
      <alignment horizontal="center" vertical="top"/>
    </xf>
    <xf numFmtId="168" fontId="14" fillId="0" borderId="0" xfId="2" applyNumberFormat="1" applyFont="1" applyFill="1" applyBorder="1" applyAlignment="1" applyProtection="1">
      <alignment vertical="top"/>
    </xf>
    <xf numFmtId="0" fontId="12" fillId="0" borderId="0" xfId="2" applyFont="1" applyFill="1" applyBorder="1" applyAlignment="1" applyProtection="1">
      <alignment vertical="top"/>
    </xf>
    <xf numFmtId="0" fontId="14" fillId="0" borderId="23" xfId="2" applyFont="1" applyFill="1" applyBorder="1" applyAlignment="1" applyProtection="1">
      <alignment horizontal="center" vertical="top"/>
    </xf>
    <xf numFmtId="0" fontId="14" fillId="0" borderId="23" xfId="2" applyFont="1" applyFill="1" applyBorder="1" applyAlignment="1" applyProtection="1">
      <alignment vertical="top" wrapText="1"/>
    </xf>
    <xf numFmtId="168" fontId="14" fillId="0" borderId="23" xfId="2" applyNumberFormat="1" applyFont="1" applyFill="1" applyBorder="1" applyAlignment="1" applyProtection="1">
      <alignment vertical="top"/>
    </xf>
    <xf numFmtId="0" fontId="17" fillId="0" borderId="0" xfId="2" applyFont="1" applyProtection="1"/>
    <xf numFmtId="168" fontId="17" fillId="0" borderId="0" xfId="2" applyNumberFormat="1" applyFont="1" applyProtection="1"/>
    <xf numFmtId="0" fontId="17" fillId="0" borderId="0" xfId="2" applyFont="1" applyAlignment="1" applyProtection="1">
      <alignment wrapText="1"/>
    </xf>
    <xf numFmtId="0" fontId="17" fillId="0" borderId="0" xfId="2" applyFont="1" applyAlignment="1" applyProtection="1">
      <alignment horizontal="left" vertical="center" wrapText="1"/>
    </xf>
    <xf numFmtId="0" fontId="17" fillId="0" borderId="0" xfId="2" applyFont="1" applyAlignment="1" applyProtection="1">
      <alignment vertical="top" wrapText="1"/>
    </xf>
    <xf numFmtId="0" fontId="18" fillId="0" borderId="0" xfId="2" applyFont="1" applyProtection="1"/>
    <xf numFmtId="168" fontId="18" fillId="0" borderId="0" xfId="2" applyNumberFormat="1" applyFont="1" applyProtection="1"/>
    <xf numFmtId="0" fontId="17" fillId="0" borderId="0" xfId="2" applyFont="1" applyAlignment="1" applyProtection="1">
      <alignment horizontal="center"/>
    </xf>
    <xf numFmtId="168" fontId="17" fillId="0" borderId="0" xfId="2" applyNumberFormat="1" applyFont="1" applyAlignment="1" applyProtection="1">
      <alignment horizontal="center"/>
    </xf>
    <xf numFmtId="0" fontId="18" fillId="0" borderId="0" xfId="2" applyFont="1" applyAlignment="1" applyProtection="1">
      <alignment horizontal="center"/>
    </xf>
    <xf numFmtId="0" fontId="19" fillId="0" borderId="0" xfId="2" applyFont="1" applyAlignment="1" applyProtection="1">
      <alignment horizontal="center"/>
    </xf>
    <xf numFmtId="168" fontId="18" fillId="0" borderId="0" xfId="2" applyNumberFormat="1" applyFont="1" applyAlignment="1" applyProtection="1">
      <alignment horizontal="center"/>
    </xf>
    <xf numFmtId="0" fontId="19" fillId="0" borderId="0" xfId="2" applyFont="1" applyProtection="1"/>
    <xf numFmtId="0" fontId="17" fillId="0" borderId="0" xfId="2" applyFont="1" applyAlignment="1" applyProtection="1">
      <alignment horizontal="left" vertical="top"/>
    </xf>
    <xf numFmtId="0" fontId="18" fillId="0" borderId="0" xfId="2" applyFont="1" applyAlignment="1" applyProtection="1">
      <alignment horizontal="left" vertical="center"/>
    </xf>
    <xf numFmtId="0" fontId="18" fillId="0" borderId="0" xfId="2" applyFont="1" applyAlignment="1" applyProtection="1">
      <alignment horizontal="left" vertical="top"/>
    </xf>
    <xf numFmtId="0" fontId="17" fillId="0" borderId="0" xfId="2" applyFont="1" applyAlignment="1" applyProtection="1">
      <alignment horizontal="left" vertical="center"/>
    </xf>
    <xf numFmtId="169" fontId="17" fillId="0" borderId="0" xfId="2" applyNumberFormat="1" applyFont="1" applyProtection="1"/>
    <xf numFmtId="0" fontId="14" fillId="0" borderId="0" xfId="2" applyFont="1" applyAlignment="1" applyProtection="1">
      <alignment horizontal="center"/>
    </xf>
    <xf numFmtId="0" fontId="14" fillId="0" borderId="0" xfId="2" applyFont="1" applyProtection="1"/>
    <xf numFmtId="169" fontId="14" fillId="0" borderId="0" xfId="2" applyNumberFormat="1" applyFont="1" applyProtection="1"/>
    <xf numFmtId="168" fontId="14" fillId="0" borderId="0" xfId="2" applyNumberFormat="1" applyFont="1" applyProtection="1"/>
    <xf numFmtId="0" fontId="3" fillId="0" borderId="0" xfId="0" applyFont="1" applyAlignment="1" applyProtection="1">
      <alignment horizontal="center" vertical="top"/>
    </xf>
    <xf numFmtId="0" fontId="3" fillId="0" borderId="0" xfId="0" applyFont="1" applyAlignment="1" applyProtection="1">
      <alignment vertical="top"/>
    </xf>
    <xf numFmtId="0" fontId="3" fillId="0" borderId="0" xfId="0" applyFont="1" applyAlignment="1" applyProtection="1">
      <alignment horizontal="left" vertical="top"/>
    </xf>
    <xf numFmtId="166" fontId="3" fillId="0" borderId="0" xfId="0" applyNumberFormat="1" applyFont="1" applyAlignment="1" applyProtection="1">
      <alignment horizontal="center" vertical="top" wrapText="1"/>
    </xf>
    <xf numFmtId="4" fontId="3" fillId="0" borderId="0" xfId="0" applyNumberFormat="1" applyFont="1" applyAlignment="1" applyProtection="1">
      <alignment horizontal="center" vertical="top"/>
    </xf>
    <xf numFmtId="9" fontId="3" fillId="0" borderId="0" xfId="1" applyFont="1" applyAlignment="1" applyProtection="1">
      <alignment horizontal="center" vertical="top"/>
    </xf>
    <xf numFmtId="4" fontId="3" fillId="0" borderId="0" xfId="0" applyNumberFormat="1" applyFont="1" applyAlignment="1" applyProtection="1">
      <alignment horizontal="right" vertical="top"/>
    </xf>
    <xf numFmtId="0" fontId="3" fillId="0" borderId="0" xfId="0" applyNumberFormat="1" applyFont="1" applyAlignment="1" applyProtection="1">
      <alignment horizontal="center" vertical="top"/>
    </xf>
    <xf numFmtId="0" fontId="20" fillId="0" borderId="0" xfId="0" applyNumberFormat="1" applyFont="1" applyFill="1" applyAlignment="1" applyProtection="1">
      <alignment horizontal="center" vertical="top"/>
    </xf>
    <xf numFmtId="0"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4" fontId="2" fillId="0" borderId="20" xfId="0" applyNumberFormat="1" applyFont="1" applyBorder="1" applyAlignment="1" applyProtection="1">
      <alignment horizontal="center" vertical="center" wrapText="1"/>
    </xf>
    <xf numFmtId="9" fontId="2" fillId="0" borderId="21" xfId="1" applyFont="1" applyBorder="1" applyAlignment="1" applyProtection="1">
      <alignment horizontal="center" vertical="center" wrapText="1"/>
    </xf>
    <xf numFmtId="4" fontId="2" fillId="0" borderId="21" xfId="0" applyNumberFormat="1" applyFont="1" applyBorder="1" applyAlignment="1" applyProtection="1">
      <alignment horizontal="center" vertical="center" wrapText="1"/>
    </xf>
    <xf numFmtId="4" fontId="2" fillId="0" borderId="22" xfId="0" applyNumberFormat="1" applyFont="1" applyBorder="1" applyAlignment="1" applyProtection="1">
      <alignment horizontal="center" vertical="center" wrapText="1"/>
    </xf>
    <xf numFmtId="9" fontId="2" fillId="0" borderId="20" xfId="1" applyFont="1" applyBorder="1" applyAlignment="1" applyProtection="1">
      <alignment horizontal="center" vertical="center" wrapText="1"/>
    </xf>
    <xf numFmtId="0" fontId="2" fillId="0" borderId="26" xfId="0" applyFont="1" applyBorder="1" applyAlignment="1" applyProtection="1">
      <alignment horizontal="left" vertical="center"/>
    </xf>
    <xf numFmtId="9" fontId="7" fillId="0" borderId="20" xfId="1" applyFont="1" applyBorder="1" applyAlignment="1" applyProtection="1">
      <alignment horizontal="center" vertical="center" wrapText="1"/>
    </xf>
    <xf numFmtId="4" fontId="7" fillId="0" borderId="21" xfId="0" applyNumberFormat="1" applyFont="1" applyBorder="1" applyAlignment="1" applyProtection="1">
      <alignment horizontal="center" vertical="center" wrapText="1"/>
    </xf>
    <xf numFmtId="4" fontId="7" fillId="0" borderId="20" xfId="0" applyNumberFormat="1" applyFont="1" applyBorder="1" applyAlignment="1" applyProtection="1">
      <alignment horizontal="center" vertical="center" wrapText="1"/>
    </xf>
    <xf numFmtId="4" fontId="7" fillId="0" borderId="26" xfId="0" applyNumberFormat="1" applyFont="1" applyBorder="1" applyAlignment="1" applyProtection="1">
      <alignment horizontal="center" vertical="center" wrapText="1"/>
    </xf>
    <xf numFmtId="0" fontId="1" fillId="0" borderId="0" xfId="0" applyFont="1" applyAlignment="1" applyProtection="1">
      <alignment vertical="center" wrapText="1"/>
    </xf>
    <xf numFmtId="4" fontId="2" fillId="0" borderId="27" xfId="0" applyNumberFormat="1" applyFont="1" applyBorder="1" applyAlignment="1" applyProtection="1">
      <alignment horizontal="center" vertical="center" wrapText="1"/>
    </xf>
    <xf numFmtId="9" fontId="2" fillId="0" borderId="28" xfId="1" applyFont="1" applyBorder="1" applyAlignment="1" applyProtection="1">
      <alignment horizontal="center" vertical="center" wrapText="1"/>
    </xf>
    <xf numFmtId="4" fontId="2" fillId="0" borderId="28" xfId="0" applyNumberFormat="1" applyFont="1" applyBorder="1" applyAlignment="1" applyProtection="1">
      <alignment horizontal="center" vertical="center" wrapText="1"/>
    </xf>
    <xf numFmtId="4" fontId="2" fillId="0" borderId="29" xfId="0" applyNumberFormat="1" applyFont="1" applyBorder="1" applyAlignment="1" applyProtection="1">
      <alignment horizontal="center" vertical="center" wrapText="1"/>
    </xf>
    <xf numFmtId="9" fontId="2" fillId="0" borderId="27" xfId="1" applyFont="1" applyBorder="1" applyAlignment="1" applyProtection="1">
      <alignment horizontal="center" vertical="center" wrapText="1"/>
    </xf>
    <xf numFmtId="0" fontId="2" fillId="0" borderId="27" xfId="0" applyNumberFormat="1" applyFont="1" applyBorder="1" applyAlignment="1" applyProtection="1">
      <alignment horizontal="center" vertical="center"/>
    </xf>
    <xf numFmtId="0" fontId="21" fillId="0" borderId="29" xfId="0" applyNumberFormat="1" applyFont="1" applyFill="1" applyBorder="1" applyAlignment="1" applyProtection="1">
      <alignment horizontal="left" vertical="center"/>
    </xf>
    <xf numFmtId="0" fontId="2" fillId="0" borderId="30" xfId="0" applyFont="1" applyBorder="1" applyAlignment="1" applyProtection="1">
      <alignment horizontal="left" vertical="center"/>
    </xf>
    <xf numFmtId="9" fontId="7" fillId="0" borderId="27" xfId="1" applyFont="1" applyBorder="1" applyAlignment="1" applyProtection="1">
      <alignment horizontal="center" vertical="center" wrapText="1"/>
    </xf>
    <xf numFmtId="4" fontId="7" fillId="0" borderId="28" xfId="0" applyNumberFormat="1" applyFont="1" applyBorder="1" applyAlignment="1" applyProtection="1">
      <alignment horizontal="center" vertical="center" wrapText="1"/>
    </xf>
    <xf numFmtId="4" fontId="7" fillId="0" borderId="27" xfId="0" applyNumberFormat="1" applyFont="1" applyBorder="1" applyAlignment="1" applyProtection="1">
      <alignment horizontal="center" vertical="center" wrapText="1"/>
    </xf>
    <xf numFmtId="4" fontId="7" fillId="0" borderId="30" xfId="0" applyNumberFormat="1" applyFont="1" applyBorder="1" applyAlignment="1" applyProtection="1">
      <alignment horizontal="center" vertical="center" wrapText="1"/>
    </xf>
    <xf numFmtId="0" fontId="2" fillId="0" borderId="6" xfId="0" applyFont="1" applyBorder="1" applyAlignment="1" applyProtection="1">
      <alignment horizontal="center" vertical="top"/>
    </xf>
    <xf numFmtId="0" fontId="2" fillId="0" borderId="4"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11" xfId="0" applyFont="1" applyBorder="1" applyAlignment="1" applyProtection="1">
      <alignment horizontal="left" vertical="top"/>
    </xf>
    <xf numFmtId="166" fontId="2" fillId="0" borderId="6" xfId="0" applyNumberFormat="1" applyFont="1" applyBorder="1" applyAlignment="1" applyProtection="1">
      <alignment horizontal="center" vertical="top" wrapText="1"/>
    </xf>
    <xf numFmtId="4" fontId="2" fillId="0" borderId="6" xfId="0" applyNumberFormat="1" applyFont="1" applyBorder="1" applyAlignment="1" applyProtection="1">
      <alignment horizontal="center" vertical="top"/>
    </xf>
    <xf numFmtId="9" fontId="2" fillId="0" borderId="4" xfId="1" applyFont="1" applyBorder="1" applyAlignment="1" applyProtection="1">
      <alignment horizontal="center" vertical="top"/>
    </xf>
    <xf numFmtId="4" fontId="2" fillId="0" borderId="4" xfId="0" applyNumberFormat="1" applyFont="1" applyBorder="1" applyAlignment="1" applyProtection="1">
      <alignment horizontal="right" vertical="top"/>
    </xf>
    <xf numFmtId="4" fontId="2" fillId="0" borderId="11" xfId="0" applyNumberFormat="1" applyFont="1" applyBorder="1" applyAlignment="1" applyProtection="1">
      <alignment horizontal="right" vertical="top"/>
    </xf>
    <xf numFmtId="9" fontId="2" fillId="0" borderId="6" xfId="1" applyFont="1" applyBorder="1" applyAlignment="1" applyProtection="1">
      <alignment horizontal="center" vertical="top"/>
    </xf>
    <xf numFmtId="0" fontId="2" fillId="0" borderId="6" xfId="0" applyNumberFormat="1" applyFont="1" applyBorder="1" applyAlignment="1" applyProtection="1">
      <alignment horizontal="center" vertical="top"/>
    </xf>
    <xf numFmtId="0" fontId="21" fillId="0" borderId="11" xfId="0" applyNumberFormat="1" applyFont="1" applyFill="1" applyBorder="1" applyAlignment="1" applyProtection="1">
      <alignment horizontal="center" vertical="top"/>
    </xf>
    <xf numFmtId="0" fontId="2" fillId="0" borderId="16" xfId="0" applyFont="1" applyBorder="1" applyAlignment="1" applyProtection="1">
      <alignment horizontal="left" vertical="top"/>
    </xf>
    <xf numFmtId="9" fontId="7" fillId="0" borderId="6" xfId="1" applyFont="1" applyBorder="1" applyAlignment="1" applyProtection="1">
      <alignment horizontal="center" vertical="top"/>
    </xf>
    <xf numFmtId="4" fontId="7" fillId="0" borderId="4" xfId="0" applyNumberFormat="1" applyFont="1" applyBorder="1" applyAlignment="1" applyProtection="1">
      <alignment horizontal="right" vertical="top"/>
    </xf>
    <xf numFmtId="4" fontId="7" fillId="0" borderId="6" xfId="0" applyNumberFormat="1" applyFont="1" applyBorder="1" applyAlignment="1" applyProtection="1">
      <alignment horizontal="center" vertical="top"/>
    </xf>
    <xf numFmtId="4" fontId="7" fillId="0" borderId="16" xfId="0" applyNumberFormat="1" applyFont="1" applyBorder="1" applyAlignment="1" applyProtection="1">
      <alignment horizontal="right" vertical="top"/>
    </xf>
    <xf numFmtId="0" fontId="2" fillId="0" borderId="0" xfId="0" applyFont="1" applyAlignment="1" applyProtection="1">
      <alignment vertical="top" wrapText="1"/>
    </xf>
    <xf numFmtId="0" fontId="1" fillId="0" borderId="7" xfId="0" applyFont="1" applyBorder="1" applyAlignment="1" applyProtection="1">
      <alignment horizontal="center" vertical="top"/>
    </xf>
    <xf numFmtId="0" fontId="1" fillId="0" borderId="0"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12" xfId="0" applyFont="1" applyBorder="1" applyAlignment="1" applyProtection="1">
      <alignment horizontal="left" vertical="top"/>
    </xf>
    <xf numFmtId="166" fontId="1" fillId="0" borderId="7" xfId="0" applyNumberFormat="1" applyFont="1" applyBorder="1" applyAlignment="1" applyProtection="1">
      <alignment horizontal="center" vertical="top" wrapText="1"/>
    </xf>
    <xf numFmtId="4" fontId="1" fillId="0" borderId="7" xfId="0" applyNumberFormat="1" applyFont="1" applyBorder="1" applyAlignment="1" applyProtection="1">
      <alignment horizontal="center" vertical="top"/>
    </xf>
    <xf numFmtId="9" fontId="1" fillId="0" borderId="0" xfId="1" applyFont="1" applyBorder="1" applyAlignment="1" applyProtection="1">
      <alignment horizontal="center" vertical="top"/>
    </xf>
    <xf numFmtId="4" fontId="1" fillId="0" borderId="0" xfId="0" applyNumberFormat="1" applyFont="1" applyBorder="1" applyAlignment="1" applyProtection="1">
      <alignment horizontal="right" vertical="top"/>
    </xf>
    <xf numFmtId="4" fontId="1" fillId="0" borderId="12" xfId="0" applyNumberFormat="1" applyFont="1" applyBorder="1" applyAlignment="1" applyProtection="1">
      <alignment horizontal="right" vertical="top"/>
    </xf>
    <xf numFmtId="9" fontId="1" fillId="0" borderId="7" xfId="1" applyFont="1" applyBorder="1" applyAlignment="1" applyProtection="1">
      <alignment horizontal="center" vertical="top"/>
    </xf>
    <xf numFmtId="0" fontId="1" fillId="0" borderId="7" xfId="0" applyNumberFormat="1" applyFont="1" applyBorder="1" applyAlignment="1" applyProtection="1">
      <alignment horizontal="center" vertical="top"/>
    </xf>
    <xf numFmtId="0" fontId="20" fillId="0" borderId="12" xfId="0" applyNumberFormat="1" applyFont="1" applyFill="1" applyBorder="1" applyAlignment="1" applyProtection="1">
      <alignment horizontal="center" vertical="top"/>
    </xf>
    <xf numFmtId="0" fontId="1" fillId="0" borderId="17" xfId="0" applyFont="1" applyBorder="1" applyAlignment="1" applyProtection="1">
      <alignment horizontal="left" vertical="top"/>
    </xf>
    <xf numFmtId="9" fontId="8" fillId="0" borderId="7" xfId="1" applyFont="1" applyBorder="1" applyAlignment="1" applyProtection="1">
      <alignment horizontal="center" vertical="top"/>
    </xf>
    <xf numFmtId="4" fontId="8" fillId="0" borderId="0" xfId="0" applyNumberFormat="1" applyFont="1" applyBorder="1" applyAlignment="1" applyProtection="1">
      <alignment horizontal="right" vertical="top"/>
    </xf>
    <xf numFmtId="4" fontId="8" fillId="0" borderId="7" xfId="0" applyNumberFormat="1" applyFont="1" applyBorder="1" applyAlignment="1" applyProtection="1">
      <alignment horizontal="center" vertical="top"/>
    </xf>
    <xf numFmtId="4" fontId="8" fillId="0" borderId="17" xfId="0" applyNumberFormat="1" applyFont="1" applyBorder="1" applyAlignment="1" applyProtection="1">
      <alignment horizontal="right" vertical="top"/>
    </xf>
    <xf numFmtId="0" fontId="1" fillId="0" borderId="0" xfId="0" applyFont="1" applyAlignment="1" applyProtection="1">
      <alignment vertical="top" wrapText="1"/>
    </xf>
    <xf numFmtId="0" fontId="2" fillId="0" borderId="8" xfId="0" applyFont="1" applyBorder="1" applyAlignment="1" applyProtection="1">
      <alignment horizontal="center"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13" xfId="0" applyFont="1" applyBorder="1" applyAlignment="1" applyProtection="1">
      <alignment horizontal="left" vertical="top"/>
    </xf>
    <xf numFmtId="166" fontId="2" fillId="0" borderId="8" xfId="0" applyNumberFormat="1" applyFont="1" applyBorder="1" applyAlignment="1" applyProtection="1">
      <alignment horizontal="center" vertical="top" wrapText="1"/>
    </xf>
    <xf numFmtId="4" fontId="2" fillId="0" borderId="8" xfId="0" applyNumberFormat="1" applyFont="1" applyBorder="1" applyAlignment="1" applyProtection="1">
      <alignment horizontal="center" vertical="top"/>
    </xf>
    <xf numFmtId="167" fontId="2" fillId="0" borderId="2" xfId="1" applyNumberFormat="1" applyFont="1" applyBorder="1" applyAlignment="1" applyProtection="1">
      <alignment horizontal="center" vertical="top"/>
    </xf>
    <xf numFmtId="4" fontId="2" fillId="0" borderId="2" xfId="0" applyNumberFormat="1" applyFont="1" applyBorder="1" applyAlignment="1" applyProtection="1">
      <alignment horizontal="right" vertical="top"/>
    </xf>
    <xf numFmtId="4" fontId="2" fillId="0" borderId="13" xfId="0" applyNumberFormat="1" applyFont="1" applyBorder="1" applyAlignment="1" applyProtection="1">
      <alignment horizontal="right" vertical="top"/>
    </xf>
    <xf numFmtId="9" fontId="2" fillId="0" borderId="8" xfId="1" applyFont="1" applyBorder="1" applyAlignment="1" applyProtection="1">
      <alignment horizontal="center" vertical="top"/>
    </xf>
    <xf numFmtId="0" fontId="2" fillId="0" borderId="8" xfId="0" applyNumberFormat="1" applyFont="1" applyBorder="1" applyAlignment="1" applyProtection="1">
      <alignment horizontal="center" vertical="top"/>
    </xf>
    <xf numFmtId="0" fontId="21" fillId="0" borderId="13" xfId="0" applyNumberFormat="1" applyFont="1" applyFill="1" applyBorder="1" applyAlignment="1" applyProtection="1">
      <alignment horizontal="center" vertical="top"/>
    </xf>
    <xf numFmtId="0" fontId="2" fillId="0" borderId="18" xfId="0" applyFont="1" applyBorder="1" applyAlignment="1" applyProtection="1">
      <alignment horizontal="left" vertical="top"/>
    </xf>
    <xf numFmtId="9" fontId="7" fillId="0" borderId="8" xfId="1" applyFont="1" applyBorder="1" applyAlignment="1" applyProtection="1">
      <alignment horizontal="center" vertical="top"/>
    </xf>
    <xf numFmtId="4" fontId="7" fillId="0" borderId="2" xfId="0" applyNumberFormat="1" applyFont="1" applyBorder="1" applyAlignment="1" applyProtection="1">
      <alignment horizontal="right" vertical="top"/>
    </xf>
    <xf numFmtId="4" fontId="7" fillId="0" borderId="8" xfId="0" applyNumberFormat="1" applyFont="1" applyBorder="1" applyAlignment="1" applyProtection="1">
      <alignment horizontal="center" vertical="top"/>
    </xf>
    <xf numFmtId="4" fontId="7" fillId="0" borderId="18" xfId="0" applyNumberFormat="1" applyFont="1" applyBorder="1" applyAlignment="1" applyProtection="1">
      <alignment horizontal="right" vertical="top"/>
    </xf>
    <xf numFmtId="0" fontId="2" fillId="0" borderId="5" xfId="0" applyFont="1" applyBorder="1" applyAlignment="1" applyProtection="1">
      <alignment horizontal="center" vertical="top"/>
    </xf>
    <xf numFmtId="0" fontId="2" fillId="0" borderId="3"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14" xfId="0" applyFont="1" applyBorder="1" applyAlignment="1" applyProtection="1">
      <alignment horizontal="left" vertical="top"/>
    </xf>
    <xf numFmtId="166" fontId="2" fillId="0" borderId="5" xfId="0" applyNumberFormat="1" applyFont="1" applyBorder="1" applyAlignment="1" applyProtection="1">
      <alignment horizontal="center" vertical="top" wrapText="1"/>
    </xf>
    <xf numFmtId="4" fontId="2" fillId="0" borderId="5" xfId="0" applyNumberFormat="1" applyFont="1" applyBorder="1" applyAlignment="1" applyProtection="1">
      <alignment horizontal="center" vertical="top"/>
    </xf>
    <xf numFmtId="9" fontId="2" fillId="0" borderId="3" xfId="1" applyFont="1" applyBorder="1" applyAlignment="1" applyProtection="1">
      <alignment horizontal="center" vertical="top"/>
    </xf>
    <xf numFmtId="4" fontId="2" fillId="0" borderId="3" xfId="0" applyNumberFormat="1" applyFont="1" applyBorder="1" applyAlignment="1" applyProtection="1">
      <alignment horizontal="right" vertical="top"/>
    </xf>
    <xf numFmtId="4" fontId="2" fillId="0" borderId="14" xfId="0" applyNumberFormat="1" applyFont="1" applyBorder="1" applyAlignment="1" applyProtection="1">
      <alignment horizontal="right" vertical="top"/>
    </xf>
    <xf numFmtId="9" fontId="2" fillId="0" borderId="5" xfId="1" applyFont="1" applyBorder="1" applyAlignment="1" applyProtection="1">
      <alignment horizontal="center" vertical="top"/>
    </xf>
    <xf numFmtId="0" fontId="2" fillId="0" borderId="5" xfId="0" applyNumberFormat="1" applyFont="1" applyBorder="1" applyAlignment="1" applyProtection="1">
      <alignment horizontal="center" vertical="top"/>
    </xf>
    <xf numFmtId="0" fontId="21" fillId="0" borderId="14" xfId="0" applyNumberFormat="1" applyFont="1" applyFill="1" applyBorder="1" applyAlignment="1" applyProtection="1">
      <alignment horizontal="center" vertical="top"/>
    </xf>
    <xf numFmtId="0" fontId="2" fillId="0" borderId="10" xfId="0" applyFont="1" applyBorder="1" applyAlignment="1" applyProtection="1">
      <alignment horizontal="left" vertical="top"/>
    </xf>
    <xf numFmtId="9" fontId="7" fillId="0" borderId="5" xfId="1" applyFont="1" applyBorder="1" applyAlignment="1" applyProtection="1">
      <alignment horizontal="center" vertical="top"/>
    </xf>
    <xf numFmtId="4" fontId="7" fillId="0" borderId="3" xfId="0" applyNumberFormat="1" applyFont="1" applyBorder="1" applyAlignment="1" applyProtection="1">
      <alignment horizontal="right" vertical="top"/>
    </xf>
    <xf numFmtId="4" fontId="7" fillId="0" borderId="5" xfId="0" applyNumberFormat="1" applyFont="1" applyBorder="1" applyAlignment="1" applyProtection="1">
      <alignment horizontal="center" vertical="top"/>
    </xf>
    <xf numFmtId="4" fontId="7" fillId="0" borderId="10" xfId="0" applyNumberFormat="1" applyFont="1" applyBorder="1" applyAlignment="1" applyProtection="1">
      <alignment horizontal="right" vertical="top"/>
    </xf>
    <xf numFmtId="0" fontId="6" fillId="0" borderId="9" xfId="0" applyFont="1" applyBorder="1" applyAlignment="1" applyProtection="1">
      <alignment horizontal="center" vertical="top"/>
    </xf>
    <xf numFmtId="4" fontId="6" fillId="0" borderId="1" xfId="0" applyNumberFormat="1" applyFont="1" applyBorder="1" applyAlignment="1" applyProtection="1">
      <alignment horizontal="right" vertical="top"/>
    </xf>
    <xf numFmtId="4" fontId="6" fillId="0" borderId="15" xfId="0" applyNumberFormat="1" applyFont="1" applyBorder="1" applyAlignment="1" applyProtection="1">
      <alignment horizontal="right" vertical="top"/>
    </xf>
    <xf numFmtId="0" fontId="20" fillId="0" borderId="15" xfId="0" applyNumberFormat="1" applyFont="1" applyFill="1" applyBorder="1" applyAlignment="1" applyProtection="1">
      <alignment horizontal="left" vertical="top" wrapText="1"/>
    </xf>
    <xf numFmtId="4" fontId="9" fillId="0" borderId="1" xfId="0" applyNumberFormat="1" applyFont="1" applyBorder="1" applyAlignment="1" applyProtection="1">
      <alignment horizontal="right" vertical="top"/>
    </xf>
    <xf numFmtId="4" fontId="9" fillId="0" borderId="19" xfId="0" applyNumberFormat="1" applyFont="1" applyBorder="1" applyAlignment="1" applyProtection="1">
      <alignment horizontal="right" vertical="top"/>
    </xf>
    <xf numFmtId="0" fontId="6" fillId="0" borderId="0" xfId="0" applyFont="1" applyAlignment="1" applyProtection="1">
      <alignment vertical="top" wrapText="1"/>
    </xf>
    <xf numFmtId="0" fontId="2" fillId="0" borderId="9" xfId="0" applyFont="1" applyBorder="1" applyAlignment="1" applyProtection="1">
      <alignment horizontal="center" vertical="top"/>
    </xf>
    <xf numFmtId="0" fontId="2" fillId="0" borderId="1"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9" xfId="0" applyNumberFormat="1" applyFont="1" applyBorder="1" applyAlignment="1" applyProtection="1">
      <alignment horizontal="center" vertical="top"/>
    </xf>
    <xf numFmtId="0" fontId="21" fillId="0" borderId="15" xfId="0" applyNumberFormat="1" applyFont="1" applyFill="1" applyBorder="1" applyAlignment="1" applyProtection="1">
      <alignment horizontal="center" vertical="top"/>
    </xf>
    <xf numFmtId="0" fontId="2" fillId="0" borderId="19" xfId="0" applyFont="1" applyBorder="1" applyAlignment="1" applyProtection="1">
      <alignment horizontal="left" vertical="top"/>
    </xf>
    <xf numFmtId="0" fontId="1" fillId="0" borderId="9" xfId="0" applyFont="1" applyBorder="1" applyAlignment="1" applyProtection="1">
      <alignment horizontal="center" vertical="top"/>
    </xf>
    <xf numFmtId="0" fontId="1" fillId="0" borderId="1"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5" xfId="0" applyFont="1" applyBorder="1" applyAlignment="1" applyProtection="1">
      <alignment horizontal="left" vertical="top"/>
    </xf>
    <xf numFmtId="166" fontId="1" fillId="0" borderId="9" xfId="0" applyNumberFormat="1" applyFont="1" applyBorder="1" applyAlignment="1" applyProtection="1">
      <alignment horizontal="center" vertical="top" wrapText="1"/>
    </xf>
    <xf numFmtId="4" fontId="1" fillId="0" borderId="9" xfId="0" applyNumberFormat="1" applyFont="1" applyBorder="1" applyAlignment="1" applyProtection="1">
      <alignment horizontal="center" vertical="top"/>
    </xf>
    <xf numFmtId="9" fontId="1" fillId="0" borderId="1" xfId="1" applyFont="1" applyBorder="1" applyAlignment="1" applyProtection="1">
      <alignment horizontal="center" vertical="top"/>
    </xf>
    <xf numFmtId="4" fontId="1" fillId="0" borderId="1" xfId="0" applyNumberFormat="1" applyFont="1" applyBorder="1" applyAlignment="1" applyProtection="1">
      <alignment horizontal="right" vertical="top"/>
    </xf>
    <xf numFmtId="4" fontId="1" fillId="0" borderId="15" xfId="0" applyNumberFormat="1" applyFont="1" applyBorder="1" applyAlignment="1" applyProtection="1">
      <alignment horizontal="right" vertical="top"/>
    </xf>
    <xf numFmtId="9" fontId="1" fillId="0" borderId="9" xfId="1" applyFont="1" applyBorder="1" applyAlignment="1" applyProtection="1">
      <alignment horizontal="center" vertical="top"/>
    </xf>
    <xf numFmtId="0" fontId="1" fillId="0" borderId="9" xfId="0" applyNumberFormat="1" applyFont="1" applyBorder="1" applyAlignment="1" applyProtection="1">
      <alignment horizontal="center" vertical="top"/>
    </xf>
    <xf numFmtId="0" fontId="20" fillId="0" borderId="15" xfId="0" applyNumberFormat="1" applyFont="1" applyFill="1" applyBorder="1" applyAlignment="1" applyProtection="1">
      <alignment horizontal="center" vertical="top"/>
    </xf>
    <xf numFmtId="0" fontId="1" fillId="0" borderId="19" xfId="0" applyFont="1" applyBorder="1" applyAlignment="1" applyProtection="1">
      <alignment horizontal="left" vertical="top"/>
    </xf>
    <xf numFmtId="9" fontId="8" fillId="0" borderId="9" xfId="1" applyFont="1" applyBorder="1" applyAlignment="1" applyProtection="1">
      <alignment horizontal="center" vertical="top"/>
    </xf>
    <xf numFmtId="4" fontId="8" fillId="0" borderId="1" xfId="0" applyNumberFormat="1" applyFont="1" applyBorder="1" applyAlignment="1" applyProtection="1">
      <alignment horizontal="right" vertical="top"/>
    </xf>
    <xf numFmtId="4" fontId="8" fillId="0" borderId="9" xfId="0" applyNumberFormat="1" applyFont="1" applyBorder="1" applyAlignment="1" applyProtection="1">
      <alignment horizontal="center" vertical="top"/>
    </xf>
    <xf numFmtId="4" fontId="8" fillId="0" borderId="19" xfId="0" applyNumberFormat="1" applyFont="1" applyBorder="1" applyAlignment="1" applyProtection="1">
      <alignment horizontal="right" vertical="top"/>
    </xf>
    <xf numFmtId="9" fontId="2" fillId="0" borderId="2" xfId="1" applyFont="1" applyBorder="1" applyAlignment="1" applyProtection="1">
      <alignment horizontal="center" vertical="top"/>
    </xf>
    <xf numFmtId="165" fontId="2" fillId="0" borderId="5" xfId="0" applyNumberFormat="1" applyFont="1" applyBorder="1" applyAlignment="1" applyProtection="1">
      <alignment horizontal="center" vertical="top"/>
    </xf>
    <xf numFmtId="0" fontId="1" fillId="0" borderId="9" xfId="0" applyFont="1" applyBorder="1" applyAlignment="1" applyProtection="1">
      <alignment horizontal="center" vertical="top" wrapText="1"/>
    </xf>
    <xf numFmtId="0" fontId="1" fillId="0" borderId="1"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5" xfId="0" applyFont="1" applyBorder="1" applyAlignment="1" applyProtection="1">
      <alignment horizontal="left" vertical="top" wrapText="1"/>
    </xf>
    <xf numFmtId="4" fontId="1" fillId="0" borderId="9" xfId="0" applyNumberFormat="1" applyFont="1" applyBorder="1" applyAlignment="1" applyProtection="1">
      <alignment horizontal="center" vertical="top" wrapText="1"/>
    </xf>
    <xf numFmtId="9" fontId="1" fillId="0" borderId="1" xfId="1" applyFont="1" applyBorder="1" applyAlignment="1" applyProtection="1">
      <alignment horizontal="center" vertical="top" wrapText="1"/>
    </xf>
    <xf numFmtId="4" fontId="1" fillId="0" borderId="1" xfId="0" applyNumberFormat="1" applyFont="1" applyBorder="1" applyAlignment="1" applyProtection="1">
      <alignment horizontal="right" vertical="top" wrapText="1"/>
    </xf>
    <xf numFmtId="4" fontId="1" fillId="0" borderId="15" xfId="0" applyNumberFormat="1" applyFont="1" applyBorder="1" applyAlignment="1" applyProtection="1">
      <alignment horizontal="right" vertical="top" wrapText="1"/>
    </xf>
    <xf numFmtId="9" fontId="1" fillId="0" borderId="9" xfId="1" applyFont="1" applyBorder="1" applyAlignment="1" applyProtection="1">
      <alignment horizontal="center" vertical="top" wrapText="1"/>
    </xf>
    <xf numFmtId="0" fontId="1" fillId="0" borderId="9" xfId="0" applyNumberFormat="1" applyFont="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 fillId="0" borderId="19" xfId="0" applyFont="1" applyBorder="1" applyAlignment="1" applyProtection="1">
      <alignment horizontal="left" vertical="top" wrapText="1"/>
    </xf>
    <xf numFmtId="9" fontId="8" fillId="0" borderId="9" xfId="1" applyFont="1" applyBorder="1" applyAlignment="1" applyProtection="1">
      <alignment horizontal="center" vertical="top" wrapText="1"/>
    </xf>
    <xf numFmtId="4" fontId="8" fillId="0" borderId="1" xfId="0" applyNumberFormat="1" applyFont="1" applyBorder="1" applyAlignment="1" applyProtection="1">
      <alignment horizontal="right" vertical="top" wrapText="1"/>
    </xf>
    <xf numFmtId="4" fontId="8" fillId="0" borderId="9" xfId="0" applyNumberFormat="1" applyFont="1" applyBorder="1" applyAlignment="1" applyProtection="1">
      <alignment horizontal="center" vertical="top" wrapText="1"/>
    </xf>
    <xf numFmtId="4" fontId="8" fillId="0" borderId="19" xfId="0" applyNumberFormat="1" applyFont="1" applyBorder="1" applyAlignment="1" applyProtection="1">
      <alignment horizontal="right" vertical="top" wrapText="1"/>
    </xf>
    <xf numFmtId="0" fontId="6" fillId="0" borderId="8" xfId="0" applyFont="1" applyFill="1" applyBorder="1" applyAlignment="1" applyProtection="1">
      <alignment horizontal="center" vertical="top"/>
    </xf>
    <xf numFmtId="0" fontId="6" fillId="0" borderId="2" xfId="0" applyFont="1" applyFill="1" applyBorder="1" applyAlignment="1" applyProtection="1">
      <alignment horizontal="left" vertical="top"/>
    </xf>
    <xf numFmtId="0" fontId="6" fillId="0" borderId="8"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166" fontId="6" fillId="0" borderId="8" xfId="0" applyNumberFormat="1" applyFont="1" applyFill="1" applyBorder="1" applyAlignment="1" applyProtection="1">
      <alignment horizontal="center" vertical="top" wrapText="1"/>
    </xf>
    <xf numFmtId="4" fontId="6" fillId="0" borderId="8" xfId="0" applyNumberFormat="1" applyFont="1" applyFill="1" applyBorder="1" applyAlignment="1" applyProtection="1">
      <alignment horizontal="center" vertical="top"/>
    </xf>
    <xf numFmtId="9" fontId="6" fillId="0" borderId="2" xfId="1" applyFont="1" applyFill="1" applyBorder="1" applyAlignment="1" applyProtection="1">
      <alignment horizontal="center" vertical="top"/>
    </xf>
    <xf numFmtId="4" fontId="6" fillId="0" borderId="2" xfId="0" applyNumberFormat="1" applyFont="1" applyFill="1" applyBorder="1" applyAlignment="1" applyProtection="1">
      <alignment horizontal="right" vertical="top"/>
    </xf>
    <xf numFmtId="4" fontId="6" fillId="0" borderId="13" xfId="0" applyNumberFormat="1" applyFont="1" applyFill="1" applyBorder="1" applyAlignment="1" applyProtection="1">
      <alignment horizontal="right" vertical="top"/>
    </xf>
    <xf numFmtId="9" fontId="6" fillId="0" borderId="8" xfId="1" applyFont="1" applyFill="1" applyBorder="1" applyAlignment="1" applyProtection="1">
      <alignment horizontal="center" vertical="top"/>
    </xf>
    <xf numFmtId="0" fontId="6" fillId="0" borderId="8" xfId="0" applyNumberFormat="1" applyFont="1" applyFill="1" applyBorder="1" applyAlignment="1" applyProtection="1">
      <alignment horizontal="center" vertical="top"/>
    </xf>
    <xf numFmtId="0" fontId="20" fillId="0" borderId="13" xfId="0" applyNumberFormat="1" applyFont="1" applyFill="1" applyBorder="1" applyAlignment="1" applyProtection="1">
      <alignment horizontal="center" vertical="top"/>
    </xf>
    <xf numFmtId="0" fontId="6" fillId="0" borderId="18" xfId="0" applyFont="1" applyFill="1" applyBorder="1" applyAlignment="1" applyProtection="1">
      <alignment horizontal="left" vertical="top"/>
    </xf>
    <xf numFmtId="9" fontId="9" fillId="0" borderId="8" xfId="1" applyFont="1" applyFill="1" applyBorder="1" applyAlignment="1" applyProtection="1">
      <alignment horizontal="center" vertical="top"/>
    </xf>
    <xf numFmtId="4" fontId="9" fillId="0" borderId="2" xfId="0" applyNumberFormat="1" applyFont="1" applyFill="1" applyBorder="1" applyAlignment="1" applyProtection="1">
      <alignment horizontal="right" vertical="top"/>
    </xf>
    <xf numFmtId="4" fontId="9" fillId="0" borderId="8" xfId="0" applyNumberFormat="1" applyFont="1" applyFill="1" applyBorder="1" applyAlignment="1" applyProtection="1">
      <alignment horizontal="center" vertical="top"/>
    </xf>
    <xf numFmtId="4" fontId="9" fillId="0" borderId="18" xfId="0" applyNumberFormat="1" applyFont="1" applyFill="1" applyBorder="1" applyAlignment="1" applyProtection="1">
      <alignment horizontal="right" vertical="top"/>
    </xf>
    <xf numFmtId="0" fontId="6" fillId="0" borderId="0" xfId="0" applyFont="1" applyFill="1" applyAlignment="1" applyProtection="1">
      <alignment vertical="top" wrapText="1"/>
    </xf>
    <xf numFmtId="0" fontId="1" fillId="0" borderId="0" xfId="0" applyFont="1" applyAlignment="1" applyProtection="1">
      <alignment horizontal="left" vertical="top" wrapText="1"/>
    </xf>
    <xf numFmtId="166" fontId="1" fillId="0" borderId="0" xfId="0" applyNumberFormat="1" applyFont="1" applyAlignment="1" applyProtection="1">
      <alignment horizontal="center" vertical="top" wrapText="1"/>
    </xf>
    <xf numFmtId="4" fontId="1" fillId="0" borderId="0" xfId="0" applyNumberFormat="1" applyFont="1" applyAlignment="1" applyProtection="1">
      <alignment horizontal="center" vertical="top" wrapText="1"/>
    </xf>
    <xf numFmtId="9" fontId="1" fillId="0" borderId="0" xfId="1" applyFont="1" applyAlignment="1" applyProtection="1">
      <alignment horizontal="center" vertical="top" wrapText="1"/>
    </xf>
    <xf numFmtId="4" fontId="1" fillId="0" borderId="0" xfId="0" applyNumberFormat="1" applyFont="1" applyAlignment="1" applyProtection="1">
      <alignment horizontal="right" vertical="top" wrapText="1"/>
    </xf>
    <xf numFmtId="0" fontId="1" fillId="0" borderId="0" xfId="0" applyNumberFormat="1" applyFont="1" applyAlignment="1" applyProtection="1">
      <alignment horizontal="center" vertical="top" wrapText="1"/>
    </xf>
    <xf numFmtId="0" fontId="20" fillId="0" borderId="0" xfId="0" applyNumberFormat="1" applyFont="1" applyFill="1" applyAlignment="1" applyProtection="1">
      <alignment horizontal="center" vertical="top" wrapText="1"/>
    </xf>
    <xf numFmtId="4" fontId="8" fillId="0" borderId="0" xfId="0" applyNumberFormat="1" applyFont="1" applyAlignment="1" applyProtection="1">
      <alignment horizontal="center" vertical="top" wrapText="1"/>
    </xf>
    <xf numFmtId="4" fontId="8" fillId="0" borderId="0" xfId="0" applyNumberFormat="1" applyFont="1" applyAlignment="1" applyProtection="1">
      <alignment horizontal="right" vertical="top" wrapText="1"/>
    </xf>
    <xf numFmtId="4" fontId="10" fillId="0" borderId="0" xfId="0" applyNumberFormat="1" applyFont="1" applyAlignment="1" applyProtection="1">
      <alignment horizontal="left" vertical="top"/>
    </xf>
    <xf numFmtId="0" fontId="1" fillId="0" borderId="0" xfId="0" applyFont="1" applyAlignment="1" applyProtection="1">
      <alignment vertical="top"/>
    </xf>
    <xf numFmtId="0" fontId="1" fillId="0" borderId="0" xfId="0" applyFont="1" applyAlignment="1" applyProtection="1">
      <alignment horizontal="left" vertical="top"/>
    </xf>
    <xf numFmtId="4" fontId="1" fillId="0" borderId="0" xfId="0" applyNumberFormat="1" applyFont="1" applyAlignment="1" applyProtection="1">
      <alignment horizontal="center" vertical="top"/>
    </xf>
    <xf numFmtId="9" fontId="1" fillId="0" borderId="0" xfId="1" applyFont="1" applyAlignment="1" applyProtection="1">
      <alignment horizontal="center" vertical="top"/>
    </xf>
    <xf numFmtId="4" fontId="1" fillId="0" borderId="0" xfId="0" applyNumberFormat="1" applyFont="1" applyAlignment="1" applyProtection="1">
      <alignment horizontal="right" vertical="top"/>
    </xf>
    <xf numFmtId="0" fontId="1" fillId="0" borderId="0" xfId="0" applyNumberFormat="1" applyFont="1" applyAlignment="1" applyProtection="1">
      <alignment horizontal="center" vertical="top"/>
    </xf>
    <xf numFmtId="4" fontId="8" fillId="0" borderId="0" xfId="0" applyNumberFormat="1" applyFont="1" applyAlignment="1" applyProtection="1">
      <alignment horizontal="center" vertical="top"/>
    </xf>
    <xf numFmtId="4" fontId="8" fillId="0" borderId="0" xfId="0" applyNumberFormat="1" applyFont="1" applyAlignment="1" applyProtection="1">
      <alignment horizontal="right" vertical="top"/>
    </xf>
    <xf numFmtId="9" fontId="9" fillId="2" borderId="9" xfId="1" applyFont="1" applyFill="1" applyBorder="1" applyAlignment="1" applyProtection="1">
      <alignment horizontal="center" vertical="top"/>
      <protection locked="0"/>
    </xf>
    <xf numFmtId="4" fontId="9" fillId="2" borderId="9" xfId="0" applyNumberFormat="1" applyFont="1" applyFill="1" applyBorder="1" applyAlignment="1" applyProtection="1">
      <alignment horizontal="center" vertical="top"/>
      <protection locked="0"/>
    </xf>
    <xf numFmtId="0" fontId="6" fillId="3" borderId="1"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5" xfId="0" applyFont="1" applyFill="1" applyBorder="1" applyAlignment="1" applyProtection="1">
      <alignment horizontal="left" vertical="top"/>
      <protection locked="0"/>
    </xf>
    <xf numFmtId="166" fontId="6" fillId="3" borderId="9" xfId="0" applyNumberFormat="1" applyFont="1" applyFill="1" applyBorder="1" applyAlignment="1" applyProtection="1">
      <alignment horizontal="center" vertical="top" wrapText="1"/>
      <protection locked="0"/>
    </xf>
    <xf numFmtId="4" fontId="6" fillId="3" borderId="9" xfId="0" applyNumberFormat="1" applyFont="1" applyFill="1" applyBorder="1" applyAlignment="1" applyProtection="1">
      <alignment horizontal="center" vertical="top"/>
      <protection locked="0"/>
    </xf>
    <xf numFmtId="9" fontId="6" fillId="3" borderId="1" xfId="1" applyFont="1" applyFill="1" applyBorder="1" applyAlignment="1" applyProtection="1">
      <alignment horizontal="center" vertical="top"/>
      <protection locked="0"/>
    </xf>
    <xf numFmtId="9" fontId="6" fillId="3" borderId="9" xfId="1" applyFont="1" applyFill="1" applyBorder="1" applyAlignment="1" applyProtection="1">
      <alignment horizontal="center" vertical="top"/>
      <protection locked="0"/>
    </xf>
    <xf numFmtId="0" fontId="6" fillId="3" borderId="9" xfId="0" applyNumberFormat="1" applyFont="1" applyFill="1" applyBorder="1" applyAlignment="1" applyProtection="1">
      <alignment horizontal="center" vertical="top"/>
      <protection locked="0"/>
    </xf>
    <xf numFmtId="0" fontId="6" fillId="3" borderId="19" xfId="0" applyFont="1" applyFill="1" applyBorder="1" applyAlignment="1" applyProtection="1">
      <alignment horizontal="left" vertical="top"/>
      <protection locked="0"/>
    </xf>
    <xf numFmtId="0" fontId="22" fillId="0" borderId="0" xfId="0" applyFont="1" applyAlignment="1" applyProtection="1">
      <alignment vertical="top"/>
    </xf>
    <xf numFmtId="0" fontId="18" fillId="0" borderId="0" xfId="2" applyFont="1" applyAlignment="1" applyProtection="1">
      <alignment vertical="center"/>
    </xf>
    <xf numFmtId="0" fontId="19" fillId="0" borderId="0" xfId="2" applyFont="1" applyAlignment="1" applyProtection="1">
      <alignment horizontal="left" vertical="top"/>
    </xf>
    <xf numFmtId="0" fontId="19" fillId="0" borderId="0" xfId="2" applyFont="1" applyAlignment="1" applyProtection="1">
      <alignment horizontal="left" vertical="center"/>
    </xf>
    <xf numFmtId="0" fontId="19" fillId="0" borderId="0" xfId="2" applyFont="1" applyFill="1" applyAlignment="1" applyProtection="1">
      <alignment horizontal="left" vertical="center"/>
    </xf>
    <xf numFmtId="0" fontId="19" fillId="0" borderId="0" xfId="2" applyFont="1" applyFill="1" applyAlignment="1" applyProtection="1">
      <alignment horizontal="left" vertical="top"/>
    </xf>
    <xf numFmtId="0" fontId="19" fillId="0" borderId="0" xfId="2" applyFont="1" applyAlignment="1" applyProtection="1">
      <alignment horizontal="left" vertical="top" wrapText="1"/>
    </xf>
    <xf numFmtId="0" fontId="23" fillId="0" borderId="0" xfId="0" applyFont="1" applyAlignment="1" applyProtection="1">
      <alignment vertical="top"/>
    </xf>
    <xf numFmtId="0" fontId="24" fillId="0" borderId="0" xfId="0" applyFont="1" applyAlignment="1" applyProtection="1">
      <alignment horizontal="left" vertical="top"/>
    </xf>
    <xf numFmtId="0" fontId="17" fillId="0" borderId="0" xfId="2" applyFont="1" applyAlignment="1" applyProtection="1">
      <alignment vertical="center"/>
    </xf>
    <xf numFmtId="0" fontId="17" fillId="0" borderId="0" xfId="2" applyFont="1" applyAlignment="1" applyProtection="1">
      <alignment horizontal="center" vertical="top"/>
    </xf>
    <xf numFmtId="0" fontId="18" fillId="0" borderId="0" xfId="2" applyFont="1" applyAlignment="1" applyProtection="1">
      <alignment horizontal="center" vertical="center"/>
    </xf>
    <xf numFmtId="0" fontId="17" fillId="0" borderId="0" xfId="2" applyFont="1" applyAlignment="1" applyProtection="1">
      <alignment horizontal="left" vertical="center" indent="1"/>
    </xf>
    <xf numFmtId="0" fontId="17" fillId="0" borderId="0" xfId="2" applyFont="1" applyAlignment="1" applyProtection="1">
      <alignment horizontal="left" vertical="center" indent="15"/>
    </xf>
    <xf numFmtId="0" fontId="18" fillId="0" borderId="0" xfId="2" applyFont="1" applyAlignment="1" applyProtection="1">
      <alignment horizontal="left" vertical="center" indent="15"/>
    </xf>
    <xf numFmtId="0" fontId="25" fillId="0" borderId="0" xfId="2" applyFont="1" applyAlignment="1" applyProtection="1">
      <alignment horizontal="center" vertical="center"/>
    </xf>
    <xf numFmtId="0" fontId="20" fillId="0" borderId="33" xfId="0" applyNumberFormat="1" applyFont="1" applyFill="1" applyBorder="1" applyAlignment="1" applyProtection="1">
      <alignment horizontal="left" vertical="top" wrapText="1"/>
    </xf>
    <xf numFmtId="0" fontId="6" fillId="0" borderId="31" xfId="0" applyFont="1" applyFill="1" applyBorder="1" applyAlignment="1" applyProtection="1">
      <alignment horizontal="center" vertical="top"/>
    </xf>
    <xf numFmtId="4" fontId="6" fillId="0" borderId="32" xfId="0" applyNumberFormat="1" applyFont="1" applyFill="1" applyBorder="1" applyAlignment="1" applyProtection="1">
      <alignment horizontal="right" vertical="top"/>
    </xf>
    <xf numFmtId="4" fontId="6" fillId="0" borderId="33" xfId="0" applyNumberFormat="1" applyFont="1" applyFill="1" applyBorder="1" applyAlignment="1" applyProtection="1">
      <alignment horizontal="right" vertical="top"/>
    </xf>
    <xf numFmtId="4" fontId="9" fillId="0" borderId="32" xfId="0" applyNumberFormat="1" applyFont="1" applyFill="1" applyBorder="1" applyAlignment="1" applyProtection="1">
      <alignment horizontal="right" vertical="top"/>
    </xf>
    <xf numFmtId="4" fontId="9" fillId="0" borderId="34" xfId="0" applyNumberFormat="1" applyFont="1" applyFill="1" applyBorder="1" applyAlignment="1" applyProtection="1">
      <alignment horizontal="right" vertical="top"/>
    </xf>
    <xf numFmtId="9" fontId="9" fillId="2" borderId="9" xfId="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0" fontId="6" fillId="0" borderId="32" xfId="0" applyFont="1" applyFill="1" applyBorder="1" applyAlignment="1" applyProtection="1">
      <alignment horizontal="left" vertical="top"/>
    </xf>
    <xf numFmtId="0" fontId="6" fillId="0" borderId="31" xfId="0" applyFont="1" applyFill="1" applyBorder="1" applyAlignment="1" applyProtection="1">
      <alignment horizontal="left" vertical="top"/>
    </xf>
    <xf numFmtId="0" fontId="6" fillId="0" borderId="33" xfId="0" applyFont="1" applyFill="1" applyBorder="1" applyAlignment="1" applyProtection="1">
      <alignment horizontal="left" vertical="top"/>
    </xf>
    <xf numFmtId="166" fontId="6" fillId="0" borderId="31" xfId="0" applyNumberFormat="1" applyFont="1" applyFill="1" applyBorder="1" applyAlignment="1" applyProtection="1">
      <alignment horizontal="center" vertical="top" wrapText="1"/>
    </xf>
    <xf numFmtId="4" fontId="6" fillId="0" borderId="31" xfId="0" applyNumberFormat="1" applyFont="1" applyFill="1" applyBorder="1" applyAlignment="1" applyProtection="1">
      <alignment horizontal="center" vertical="top"/>
    </xf>
    <xf numFmtId="9" fontId="6" fillId="0" borderId="32" xfId="1" applyFont="1" applyFill="1" applyBorder="1" applyAlignment="1" applyProtection="1">
      <alignment horizontal="center" vertical="top"/>
    </xf>
    <xf numFmtId="9" fontId="6" fillId="0" borderId="31" xfId="1" applyFont="1" applyFill="1" applyBorder="1" applyAlignment="1" applyProtection="1">
      <alignment horizontal="center" vertical="top"/>
    </xf>
    <xf numFmtId="0" fontId="6" fillId="0" borderId="31" xfId="0" applyNumberFormat="1" applyFont="1" applyFill="1" applyBorder="1" applyAlignment="1" applyProtection="1">
      <alignment horizontal="center" vertical="top"/>
    </xf>
    <xf numFmtId="0" fontId="6" fillId="0" borderId="34" xfId="0" applyFont="1" applyFill="1" applyBorder="1" applyAlignment="1" applyProtection="1">
      <alignment horizontal="left" vertical="top"/>
    </xf>
    <xf numFmtId="9" fontId="9" fillId="0" borderId="31" xfId="1" applyFont="1" applyFill="1" applyBorder="1" applyAlignment="1" applyProtection="1">
      <alignment horizontal="center" vertical="top"/>
    </xf>
    <xf numFmtId="4" fontId="9" fillId="0" borderId="31" xfId="0" applyNumberFormat="1" applyFont="1" applyFill="1" applyBorder="1" applyAlignment="1" applyProtection="1">
      <alignment horizontal="center" vertical="top"/>
    </xf>
    <xf numFmtId="0" fontId="27" fillId="0" borderId="0" xfId="0" applyFont="1" applyFill="1" applyBorder="1" applyAlignment="1"/>
    <xf numFmtId="0" fontId="26" fillId="0" borderId="0" xfId="0" applyFont="1" applyAlignment="1" applyProtection="1">
      <alignment vertical="center"/>
    </xf>
    <xf numFmtId="0" fontId="4" fillId="0" borderId="0" xfId="0" applyFont="1" applyAlignment="1" applyProtection="1">
      <alignment horizontal="left" vertical="center"/>
    </xf>
    <xf numFmtId="4" fontId="26" fillId="0" borderId="0" xfId="0" applyNumberFormat="1" applyFont="1" applyAlignment="1" applyProtection="1">
      <alignment vertical="center"/>
    </xf>
    <xf numFmtId="9" fontId="26" fillId="0" borderId="0" xfId="1" applyFont="1" applyAlignment="1" applyProtection="1">
      <alignment vertical="center"/>
    </xf>
    <xf numFmtId="4" fontId="4" fillId="3" borderId="0" xfId="0" applyNumberFormat="1" applyFont="1" applyFill="1" applyAlignment="1" applyProtection="1">
      <alignment vertical="center"/>
    </xf>
    <xf numFmtId="0" fontId="4" fillId="3" borderId="0" xfId="0" applyNumberFormat="1" applyFont="1" applyFill="1" applyAlignment="1" applyProtection="1">
      <alignment horizontal="left" vertical="center"/>
      <protection locked="0"/>
    </xf>
    <xf numFmtId="0" fontId="30" fillId="0" borderId="0" xfId="2" applyFont="1" applyFill="1" applyBorder="1" applyAlignment="1" applyProtection="1">
      <alignment horizontal="left" vertical="top"/>
    </xf>
    <xf numFmtId="0" fontId="12" fillId="0" borderId="28" xfId="2" applyFont="1" applyFill="1" applyBorder="1" applyAlignment="1" applyProtection="1">
      <alignment horizontal="center" vertical="top"/>
    </xf>
    <xf numFmtId="0" fontId="12" fillId="0" borderId="28" xfId="2" applyFont="1" applyFill="1" applyBorder="1" applyAlignment="1" applyProtection="1">
      <alignment vertical="top" wrapText="1"/>
    </xf>
    <xf numFmtId="168" fontId="12" fillId="0" borderId="28" xfId="2" applyNumberFormat="1" applyFont="1" applyFill="1" applyBorder="1" applyAlignment="1" applyProtection="1">
      <alignment horizontal="center" vertical="top"/>
    </xf>
    <xf numFmtId="0" fontId="31" fillId="4" borderId="0" xfId="2" applyFont="1" applyFill="1" applyAlignment="1" applyProtection="1">
      <alignment horizontal="center"/>
    </xf>
    <xf numFmtId="0" fontId="31" fillId="4" borderId="0" xfId="2" applyFont="1" applyFill="1" applyAlignment="1" applyProtection="1">
      <alignment horizontal="left" vertical="top"/>
    </xf>
    <xf numFmtId="0" fontId="31" fillId="0" borderId="0" xfId="2" applyFont="1" applyFill="1" applyAlignment="1" applyProtection="1">
      <alignment horizontal="left" vertical="center" indent="15"/>
    </xf>
    <xf numFmtId="0" fontId="31" fillId="0" borderId="0" xfId="2" applyFont="1" applyFill="1" applyProtection="1"/>
    <xf numFmtId="0" fontId="15" fillId="0" borderId="0" xfId="2" applyFont="1" applyAlignment="1" applyProtection="1">
      <alignment horizontal="center"/>
    </xf>
    <xf numFmtId="0" fontId="15" fillId="0" borderId="0" xfId="2" applyFont="1" applyAlignment="1" applyProtection="1">
      <alignment horizontal="left" vertical="top"/>
    </xf>
    <xf numFmtId="0" fontId="15" fillId="0" borderId="0" xfId="2" applyFont="1" applyProtection="1"/>
    <xf numFmtId="168" fontId="15" fillId="0" borderId="0" xfId="2" applyNumberFormat="1" applyFont="1" applyProtection="1"/>
    <xf numFmtId="0" fontId="15" fillId="0" borderId="0" xfId="2" applyFont="1" applyAlignment="1" applyProtection="1">
      <alignment horizontal="center" vertical="center"/>
    </xf>
    <xf numFmtId="0" fontId="15" fillId="0" borderId="0" xfId="2" applyFont="1" applyAlignment="1" applyProtection="1">
      <alignment vertical="center"/>
    </xf>
    <xf numFmtId="0" fontId="15" fillId="0" borderId="0" xfId="2" quotePrefix="1" applyFont="1" applyAlignment="1" applyProtection="1">
      <alignment horizontal="center" vertical="center"/>
    </xf>
    <xf numFmtId="0" fontId="32" fillId="0" borderId="0" xfId="2" applyFont="1" applyProtection="1"/>
    <xf numFmtId="168" fontId="32" fillId="0" borderId="0" xfId="2" applyNumberFormat="1" applyFont="1" applyProtection="1"/>
    <xf numFmtId="0" fontId="1" fillId="0" borderId="0" xfId="0" applyFont="1" applyAlignment="1">
      <alignment vertical="top"/>
    </xf>
    <xf numFmtId="0" fontId="1" fillId="0" borderId="0" xfId="0" applyFont="1" applyAlignment="1">
      <alignment horizontal="justify" vertical="top"/>
    </xf>
    <xf numFmtId="0" fontId="2" fillId="0" borderId="0" xfId="0" applyFont="1" applyAlignment="1">
      <alignment horizontal="justify" vertical="top"/>
    </xf>
    <xf numFmtId="0" fontId="34" fillId="0" borderId="0" xfId="0" applyFont="1" applyAlignment="1">
      <alignment horizontal="justify" vertical="top"/>
    </xf>
    <xf numFmtId="0" fontId="33" fillId="0" borderId="0" xfId="0" applyFont="1" applyFill="1" applyAlignment="1">
      <alignment horizontal="justify" vertical="top"/>
    </xf>
    <xf numFmtId="0" fontId="1" fillId="0" borderId="0" xfId="0" applyFont="1" applyFill="1" applyAlignment="1">
      <alignment vertical="top"/>
    </xf>
    <xf numFmtId="168" fontId="18" fillId="4" borderId="0" xfId="2" applyNumberFormat="1" applyFont="1" applyFill="1" applyAlignment="1" applyProtection="1">
      <alignment horizontal="center"/>
    </xf>
    <xf numFmtId="0" fontId="17" fillId="5" borderId="0" xfId="2" applyFont="1" applyFill="1" applyAlignment="1" applyProtection="1">
      <alignment horizontal="center"/>
    </xf>
    <xf numFmtId="0" fontId="17" fillId="5" borderId="0" xfId="2" applyFont="1" applyFill="1" applyAlignment="1" applyProtection="1">
      <alignment horizontal="left" vertical="top"/>
    </xf>
    <xf numFmtId="168" fontId="17" fillId="5" borderId="0" xfId="2" applyNumberFormat="1" applyFont="1" applyFill="1" applyAlignment="1" applyProtection="1">
      <alignment horizontal="center"/>
    </xf>
    <xf numFmtId="0" fontId="18" fillId="5" borderId="0" xfId="2" applyFont="1" applyFill="1" applyAlignment="1" applyProtection="1">
      <alignment wrapText="1"/>
    </xf>
    <xf numFmtId="0" fontId="6" fillId="6" borderId="1" xfId="0" applyFont="1" applyFill="1" applyBorder="1" applyAlignment="1" applyProtection="1">
      <alignment horizontal="left" vertical="top"/>
    </xf>
    <xf numFmtId="0" fontId="6" fillId="6" borderId="9" xfId="0" applyFont="1" applyFill="1" applyBorder="1" applyAlignment="1" applyProtection="1">
      <alignment horizontal="left" vertical="top"/>
    </xf>
    <xf numFmtId="0" fontId="6" fillId="6" borderId="15" xfId="0" applyFont="1" applyFill="1" applyBorder="1" applyAlignment="1" applyProtection="1">
      <alignment horizontal="left" vertical="top"/>
    </xf>
    <xf numFmtId="166" fontId="6" fillId="6" borderId="9" xfId="0" applyNumberFormat="1" applyFont="1" applyFill="1" applyBorder="1" applyAlignment="1" applyProtection="1">
      <alignment horizontal="center" vertical="top" wrapText="1"/>
    </xf>
    <xf numFmtId="4" fontId="6" fillId="6" borderId="9" xfId="0" applyNumberFormat="1" applyFont="1" applyFill="1" applyBorder="1" applyAlignment="1" applyProtection="1">
      <alignment horizontal="center" vertical="top"/>
    </xf>
    <xf numFmtId="9" fontId="6" fillId="6" borderId="1" xfId="1" applyFont="1" applyFill="1" applyBorder="1" applyAlignment="1" applyProtection="1">
      <alignment horizontal="center" vertical="top"/>
    </xf>
    <xf numFmtId="9" fontId="6" fillId="6" borderId="9" xfId="1" applyFont="1" applyFill="1" applyBorder="1" applyAlignment="1" applyProtection="1">
      <alignment horizontal="center" vertical="top"/>
    </xf>
    <xf numFmtId="0" fontId="6" fillId="6" borderId="9" xfId="0" applyNumberFormat="1" applyFont="1" applyFill="1" applyBorder="1" applyAlignment="1" applyProtection="1">
      <alignment horizontal="center" vertical="top"/>
    </xf>
    <xf numFmtId="0" fontId="6" fillId="6" borderId="19" xfId="0" applyFont="1" applyFill="1" applyBorder="1" applyAlignment="1" applyProtection="1">
      <alignment horizontal="left" vertical="top"/>
    </xf>
    <xf numFmtId="168" fontId="38" fillId="0" borderId="0" xfId="2" applyNumberFormat="1" applyFont="1" applyFill="1" applyBorder="1" applyAlignment="1" applyProtection="1">
      <alignment horizontal="right"/>
    </xf>
    <xf numFmtId="0" fontId="39" fillId="0" borderId="0" xfId="0" applyFont="1" applyAlignment="1">
      <alignment horizontal="justify" vertical="top"/>
    </xf>
    <xf numFmtId="0" fontId="40" fillId="0" borderId="23" xfId="2" applyFont="1" applyFill="1" applyBorder="1" applyAlignment="1" applyProtection="1">
      <alignment horizontal="left" vertical="top"/>
    </xf>
    <xf numFmtId="0" fontId="40" fillId="0" borderId="0" xfId="2" applyFont="1" applyAlignment="1" applyProtection="1">
      <alignment horizontal="left"/>
    </xf>
    <xf numFmtId="0" fontId="41" fillId="0" borderId="0" xfId="0" applyFont="1" applyFill="1" applyBorder="1" applyAlignment="1"/>
    <xf numFmtId="0" fontId="26" fillId="0" borderId="0" xfId="0" applyFont="1" applyFill="1" applyBorder="1" applyAlignment="1"/>
    <xf numFmtId="0" fontId="35" fillId="0" borderId="35" xfId="0" applyFont="1" applyFill="1" applyBorder="1" applyAlignment="1"/>
    <xf numFmtId="4" fontId="29" fillId="0" borderId="20" xfId="0" applyNumberFormat="1" applyFont="1" applyBorder="1" applyAlignment="1" applyProtection="1">
      <alignment horizontal="center" vertical="center"/>
    </xf>
    <xf numFmtId="4" fontId="29" fillId="0" borderId="21" xfId="0" applyNumberFormat="1" applyFont="1" applyBorder="1" applyAlignment="1" applyProtection="1">
      <alignment horizontal="center" vertical="center"/>
    </xf>
    <xf numFmtId="4" fontId="29" fillId="0" borderId="22" xfId="0" applyNumberFormat="1" applyFont="1" applyBorder="1" applyAlignment="1" applyProtection="1">
      <alignment horizontal="center" vertical="center"/>
    </xf>
    <xf numFmtId="4" fontId="29" fillId="0" borderId="25" xfId="0" applyNumberFormat="1" applyFont="1" applyBorder="1" applyAlignment="1" applyProtection="1">
      <alignment horizontal="center" vertical="center"/>
    </xf>
    <xf numFmtId="4" fontId="29" fillId="0" borderId="23" xfId="0" applyNumberFormat="1" applyFont="1" applyBorder="1" applyAlignment="1" applyProtection="1">
      <alignment horizontal="center" vertical="center"/>
    </xf>
    <xf numFmtId="4" fontId="29" fillId="0" borderId="24" xfId="0" applyNumberFormat="1"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2"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20"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166" fontId="2" fillId="0" borderId="26" xfId="0" applyNumberFormat="1" applyFont="1" applyBorder="1" applyAlignment="1" applyProtection="1">
      <alignment horizontal="center" vertical="center" wrapText="1"/>
    </xf>
    <xf numFmtId="166" fontId="2" fillId="0" borderId="30" xfId="0" applyNumberFormat="1" applyFont="1" applyBorder="1" applyAlignment="1" applyProtection="1">
      <alignment horizontal="center" vertical="center" wrapText="1"/>
    </xf>
    <xf numFmtId="0" fontId="2" fillId="5" borderId="20" xfId="0" applyNumberFormat="1" applyFont="1" applyFill="1" applyBorder="1" applyAlignment="1" applyProtection="1">
      <alignment horizontal="center" vertical="center" wrapText="1"/>
    </xf>
    <xf numFmtId="0" fontId="2" fillId="5" borderId="22" xfId="0" applyNumberFormat="1" applyFont="1" applyFill="1" applyBorder="1" applyAlignment="1" applyProtection="1">
      <alignment horizontal="center" vertical="center" wrapText="1"/>
    </xf>
    <xf numFmtId="0" fontId="38" fillId="0" borderId="23" xfId="2" applyFont="1" applyFill="1" applyBorder="1" applyAlignment="1" applyProtection="1">
      <alignment horizontal="left" vertical="top"/>
    </xf>
  </cellXfs>
  <cellStyles count="6">
    <cellStyle name="Milliers 2" xfId="3" xr:uid="{00000000-0005-0000-0000-000000000000}"/>
    <cellStyle name="Monétaire 2" xfId="4" xr:uid="{00000000-0005-0000-0000-000001000000}"/>
    <cellStyle name="Normal" xfId="0" builtinId="0"/>
    <cellStyle name="Normal 2" xfId="2" xr:uid="{00000000-0005-0000-0000-000003000000}"/>
    <cellStyle name="Pourcentage" xfId="1" builtinId="5"/>
    <cellStyle name="Pourcentage 2" xfId="5" xr:uid="{00000000-0005-0000-0000-00000500000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6121400</xdr:colOff>
      <xdr:row>0</xdr:row>
      <xdr:rowOff>2226700</xdr:rowOff>
    </xdr:to>
    <xdr:pic>
      <xdr:nvPicPr>
        <xdr:cNvPr id="3" name="Image 2">
          <a:extLst>
            <a:ext uri="{FF2B5EF4-FFF2-40B4-BE49-F238E27FC236}">
              <a16:creationId xmlns:a16="http://schemas.microsoft.com/office/drawing/2014/main" id="{96988337-B18A-4DD8-847A-FD3C2C1171A9}"/>
            </a:ext>
          </a:extLst>
        </xdr:cNvPr>
        <xdr:cNvPicPr>
          <a:picLocks noChangeAspect="1"/>
        </xdr:cNvPicPr>
      </xdr:nvPicPr>
      <xdr:blipFill>
        <a:blip xmlns:r="http://schemas.openxmlformats.org/officeDocument/2006/relationships" r:embed="rId1"/>
        <a:stretch>
          <a:fillRect/>
        </a:stretch>
      </xdr:blipFill>
      <xdr:spPr>
        <a:xfrm>
          <a:off x="228600" y="0"/>
          <a:ext cx="6121400" cy="22267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C46"/>
  <sheetViews>
    <sheetView tabSelected="1" workbookViewId="0">
      <selection activeCell="B8" sqref="B8"/>
    </sheetView>
  </sheetViews>
  <sheetFormatPr baseColWidth="10" defaultColWidth="11.42578125" defaultRowHeight="16.5" x14ac:dyDescent="0.25"/>
  <cols>
    <col min="1" max="1" width="3.28515625" style="291" customWidth="1"/>
    <col min="2" max="2" width="117" style="291" customWidth="1"/>
    <col min="3" max="16384" width="11.42578125" style="291"/>
  </cols>
  <sheetData>
    <row r="1" spans="2:3" ht="176.45" customHeight="1" x14ac:dyDescent="0.25"/>
    <row r="2" spans="2:3" ht="20.25" x14ac:dyDescent="0.3">
      <c r="B2" s="315" t="s">
        <v>224</v>
      </c>
    </row>
    <row r="3" spans="2:3" ht="17.100000000000001" customHeight="1" x14ac:dyDescent="0.25">
      <c r="B3" s="316" t="s">
        <v>225</v>
      </c>
    </row>
    <row r="4" spans="2:3" ht="17.100000000000001" customHeight="1" x14ac:dyDescent="0.25">
      <c r="B4" s="316"/>
    </row>
    <row r="5" spans="2:3" ht="18" x14ac:dyDescent="0.25">
      <c r="B5" s="317" t="s">
        <v>215</v>
      </c>
    </row>
    <row r="6" spans="2:3" ht="9.75" customHeight="1" x14ac:dyDescent="0.25">
      <c r="B6" s="267"/>
    </row>
    <row r="7" spans="2:3" ht="33" x14ac:dyDescent="0.25">
      <c r="B7" s="292" t="s">
        <v>174</v>
      </c>
      <c r="C7" s="291" t="s">
        <v>153</v>
      </c>
    </row>
    <row r="8" spans="2:3" ht="33" x14ac:dyDescent="0.25">
      <c r="B8" s="292" t="s">
        <v>175</v>
      </c>
    </row>
    <row r="9" spans="2:3" ht="13.5" customHeight="1" x14ac:dyDescent="0.25">
      <c r="B9" s="292"/>
    </row>
    <row r="10" spans="2:3" x14ac:dyDescent="0.25">
      <c r="B10" s="293" t="s">
        <v>176</v>
      </c>
    </row>
    <row r="11" spans="2:3" x14ac:dyDescent="0.25">
      <c r="B11" s="292" t="s">
        <v>177</v>
      </c>
    </row>
    <row r="12" spans="2:3" x14ac:dyDescent="0.25">
      <c r="B12" s="292" t="s">
        <v>186</v>
      </c>
    </row>
    <row r="13" spans="2:3" x14ac:dyDescent="0.25">
      <c r="B13" s="292" t="s">
        <v>187</v>
      </c>
    </row>
    <row r="14" spans="2:3" x14ac:dyDescent="0.25">
      <c r="B14" s="292" t="s">
        <v>188</v>
      </c>
    </row>
    <row r="15" spans="2:3" x14ac:dyDescent="0.25">
      <c r="B15" s="292" t="s">
        <v>189</v>
      </c>
    </row>
    <row r="16" spans="2:3" x14ac:dyDescent="0.25">
      <c r="B16" s="292"/>
    </row>
    <row r="17" spans="2:2" x14ac:dyDescent="0.25">
      <c r="B17" s="292" t="s">
        <v>178</v>
      </c>
    </row>
    <row r="18" spans="2:2" x14ac:dyDescent="0.25">
      <c r="B18" s="292" t="s">
        <v>190</v>
      </c>
    </row>
    <row r="19" spans="2:2" x14ac:dyDescent="0.25">
      <c r="B19" s="292"/>
    </row>
    <row r="20" spans="2:2" ht="66" x14ac:dyDescent="0.25">
      <c r="B20" s="292" t="s">
        <v>220</v>
      </c>
    </row>
    <row r="21" spans="2:2" x14ac:dyDescent="0.25">
      <c r="B21" s="312" t="s">
        <v>218</v>
      </c>
    </row>
    <row r="22" spans="2:2" x14ac:dyDescent="0.25">
      <c r="B22" s="292"/>
    </row>
    <row r="23" spans="2:2" x14ac:dyDescent="0.25">
      <c r="B23" s="295" t="s">
        <v>216</v>
      </c>
    </row>
    <row r="24" spans="2:2" s="296" customFormat="1" x14ac:dyDescent="0.25">
      <c r="B24" s="295"/>
    </row>
    <row r="25" spans="2:2" ht="49.5" x14ac:dyDescent="0.25">
      <c r="B25" s="292" t="s">
        <v>179</v>
      </c>
    </row>
    <row r="26" spans="2:2" ht="66" x14ac:dyDescent="0.25">
      <c r="B26" s="292" t="s">
        <v>219</v>
      </c>
    </row>
    <row r="27" spans="2:2" x14ac:dyDescent="0.25">
      <c r="B27" s="292"/>
    </row>
    <row r="28" spans="2:2" x14ac:dyDescent="0.25">
      <c r="B28" s="292" t="s">
        <v>205</v>
      </c>
    </row>
    <row r="29" spans="2:2" x14ac:dyDescent="0.25">
      <c r="B29" s="292" t="s">
        <v>191</v>
      </c>
    </row>
    <row r="30" spans="2:2" x14ac:dyDescent="0.25">
      <c r="B30" s="292" t="s">
        <v>192</v>
      </c>
    </row>
    <row r="31" spans="2:2" x14ac:dyDescent="0.25">
      <c r="B31" s="292" t="s">
        <v>193</v>
      </c>
    </row>
    <row r="32" spans="2:2" x14ac:dyDescent="0.25">
      <c r="B32" s="292" t="s">
        <v>194</v>
      </c>
    </row>
    <row r="33" spans="2:2" x14ac:dyDescent="0.25">
      <c r="B33" s="292" t="s">
        <v>195</v>
      </c>
    </row>
    <row r="34" spans="2:2" x14ac:dyDescent="0.25">
      <c r="B34" s="292" t="s">
        <v>196</v>
      </c>
    </row>
    <row r="35" spans="2:2" x14ac:dyDescent="0.25">
      <c r="B35" s="292" t="s">
        <v>197</v>
      </c>
    </row>
    <row r="36" spans="2:2" ht="12" customHeight="1" x14ac:dyDescent="0.25">
      <c r="B36" s="292"/>
    </row>
    <row r="37" spans="2:2" x14ac:dyDescent="0.25">
      <c r="B37" s="292" t="s">
        <v>180</v>
      </c>
    </row>
    <row r="38" spans="2:2" ht="12.75" customHeight="1" x14ac:dyDescent="0.25">
      <c r="B38" s="292"/>
    </row>
    <row r="39" spans="2:2" x14ac:dyDescent="0.25">
      <c r="B39" s="293" t="s">
        <v>181</v>
      </c>
    </row>
    <row r="40" spans="2:2" x14ac:dyDescent="0.25">
      <c r="B40" s="292" t="s">
        <v>198</v>
      </c>
    </row>
    <row r="41" spans="2:2" x14ac:dyDescent="0.25">
      <c r="B41" s="292" t="s">
        <v>199</v>
      </c>
    </row>
    <row r="42" spans="2:2" x14ac:dyDescent="0.25">
      <c r="B42" s="292"/>
    </row>
    <row r="43" spans="2:2" x14ac:dyDescent="0.25">
      <c r="B43" s="294" t="s">
        <v>185</v>
      </c>
    </row>
    <row r="44" spans="2:2" ht="66" x14ac:dyDescent="0.25">
      <c r="B44" s="292" t="s">
        <v>182</v>
      </c>
    </row>
    <row r="45" spans="2:2" ht="33" x14ac:dyDescent="0.25">
      <c r="B45" s="292" t="s">
        <v>183</v>
      </c>
    </row>
    <row r="46" spans="2:2" ht="33" x14ac:dyDescent="0.25">
      <c r="B46" s="292" t="s">
        <v>184</v>
      </c>
    </row>
  </sheetData>
  <conditionalFormatting sqref="B2:B6">
    <cfRule type="cellIs" dxfId="7" priority="1" operator="equal">
      <formula>"Réglé"</formula>
    </cfRule>
  </conditionalFormatting>
  <pageMargins left="0.59055118110236227" right="0.31496062992125984" top="0.55118110236220474" bottom="0.55118110236220474" header="0.31496062992125984" footer="0.31496062992125984"/>
  <pageSetup paperSize="9" orientation="portrait" verticalDpi="0"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W136"/>
  <sheetViews>
    <sheetView zoomScale="90" zoomScaleNormal="90" workbookViewId="0">
      <pane xSplit="3" ySplit="8" topLeftCell="D9" activePane="bottomRight" state="frozen"/>
      <selection pane="topRight" activeCell="D1" sqref="D1"/>
      <selection pane="bottomLeft" activeCell="A7" sqref="A7"/>
      <selection pane="bottomRight" activeCell="H18" sqref="H18"/>
    </sheetView>
  </sheetViews>
  <sheetFormatPr baseColWidth="10" defaultColWidth="11.42578125" defaultRowHeight="16.5" outlineLevelCol="1" x14ac:dyDescent="0.25"/>
  <cols>
    <col min="1" max="1" width="1" style="213" customWidth="1"/>
    <col min="2" max="2" width="6.85546875" style="213" customWidth="1"/>
    <col min="3" max="3" width="25.85546875" style="213" customWidth="1"/>
    <col min="4" max="4" width="11.42578125" style="214" customWidth="1"/>
    <col min="5" max="5" width="11.42578125" style="213" customWidth="1"/>
    <col min="6" max="6" width="11.140625" style="204" customWidth="1"/>
    <col min="7" max="7" width="11.7109375" style="215" customWidth="1"/>
    <col min="8" max="8" width="7.7109375" style="216" customWidth="1"/>
    <col min="9" max="9" width="11.42578125" style="215" customWidth="1"/>
    <col min="10" max="10" width="11.85546875" style="215" customWidth="1"/>
    <col min="11" max="11" width="11.140625" style="217" customWidth="1"/>
    <col min="12" max="12" width="11.42578125" style="216" customWidth="1"/>
    <col min="13" max="13" width="10.85546875" style="215" customWidth="1"/>
    <col min="14" max="14" width="6.5703125" style="218" customWidth="1"/>
    <col min="15" max="15" width="52.85546875" style="40" customWidth="1"/>
    <col min="16" max="16" width="22.28515625" style="214" customWidth="1"/>
    <col min="17" max="17" width="7.85546875" style="216" hidden="1" customWidth="1" outlineLevel="1"/>
    <col min="18" max="18" width="9.7109375" style="219" hidden="1" customWidth="1" outlineLevel="1"/>
    <col min="19" max="19" width="9.42578125" style="219" hidden="1" customWidth="1" outlineLevel="1"/>
    <col min="20" max="20" width="10.42578125" style="220" hidden="1" customWidth="1" outlineLevel="1"/>
    <col min="21" max="21" width="11.28515625" style="220" hidden="1" customWidth="1" outlineLevel="1"/>
    <col min="22" max="22" width="10.28515625" style="220" hidden="1" customWidth="1" outlineLevel="1"/>
    <col min="23" max="23" width="11.42578125" style="213" collapsed="1"/>
    <col min="24" max="16384" width="11.42578125" style="213"/>
  </cols>
  <sheetData>
    <row r="1" spans="2:22" s="291" customFormat="1" ht="20.25" x14ac:dyDescent="0.3">
      <c r="B1" s="315" t="s">
        <v>224</v>
      </c>
    </row>
    <row r="2" spans="2:22" s="2" customFormat="1" ht="14.25" customHeight="1" x14ac:dyDescent="0.2">
      <c r="B2" s="314" t="s">
        <v>228</v>
      </c>
      <c r="C2" s="28"/>
      <c r="D2" s="31"/>
    </row>
    <row r="3" spans="2:22" s="2" customFormat="1" ht="14.25" customHeight="1" x14ac:dyDescent="0.2">
      <c r="B3" s="314"/>
      <c r="C3" s="28"/>
      <c r="D3" s="31"/>
    </row>
    <row r="4" spans="2:22" s="268" customFormat="1" ht="15.75" x14ac:dyDescent="0.25">
      <c r="B4" s="267" t="s">
        <v>217</v>
      </c>
      <c r="E4" s="269" t="s">
        <v>226</v>
      </c>
      <c r="G4" s="270"/>
      <c r="H4" s="271"/>
      <c r="I4" s="270"/>
      <c r="M4" s="272" t="s">
        <v>61</v>
      </c>
      <c r="N4" s="41"/>
      <c r="O4" s="273" t="s">
        <v>159</v>
      </c>
      <c r="P4" s="42"/>
      <c r="Q4" s="318" t="s">
        <v>161</v>
      </c>
      <c r="R4" s="319"/>
      <c r="S4" s="319"/>
      <c r="T4" s="319"/>
      <c r="U4" s="319"/>
      <c r="V4" s="320"/>
    </row>
    <row r="5" spans="2:22" s="33" customFormat="1" ht="5.25" customHeight="1" x14ac:dyDescent="0.25">
      <c r="B5" s="32"/>
      <c r="D5" s="34"/>
      <c r="F5" s="35"/>
      <c r="G5" s="36"/>
      <c r="H5" s="37"/>
      <c r="I5" s="36"/>
      <c r="J5" s="36"/>
      <c r="K5" s="38"/>
      <c r="L5" s="37"/>
      <c r="M5" s="36"/>
      <c r="N5" s="39"/>
      <c r="O5" s="40"/>
      <c r="P5" s="34"/>
      <c r="Q5" s="321"/>
      <c r="R5" s="322"/>
      <c r="S5" s="322"/>
      <c r="T5" s="322"/>
      <c r="U5" s="322"/>
      <c r="V5" s="323"/>
    </row>
    <row r="6" spans="2:22" s="53" customFormat="1" ht="65.25" customHeight="1" x14ac:dyDescent="0.25">
      <c r="B6" s="324" t="s">
        <v>0</v>
      </c>
      <c r="C6" s="326" t="s">
        <v>1</v>
      </c>
      <c r="D6" s="328" t="s">
        <v>41</v>
      </c>
      <c r="E6" s="330" t="s">
        <v>10</v>
      </c>
      <c r="F6" s="332" t="s">
        <v>152</v>
      </c>
      <c r="G6" s="43" t="s">
        <v>42</v>
      </c>
      <c r="H6" s="44" t="s">
        <v>48</v>
      </c>
      <c r="I6" s="45" t="s">
        <v>43</v>
      </c>
      <c r="J6" s="43" t="s">
        <v>154</v>
      </c>
      <c r="K6" s="46" t="s">
        <v>155</v>
      </c>
      <c r="L6" s="47" t="s">
        <v>50</v>
      </c>
      <c r="M6" s="45" t="s">
        <v>158</v>
      </c>
      <c r="N6" s="334" t="s">
        <v>227</v>
      </c>
      <c r="O6" s="335"/>
      <c r="P6" s="48" t="s">
        <v>36</v>
      </c>
      <c r="Q6" s="49" t="s">
        <v>49</v>
      </c>
      <c r="R6" s="50" t="s">
        <v>47</v>
      </c>
      <c r="S6" s="51" t="s">
        <v>38</v>
      </c>
      <c r="T6" s="50" t="s">
        <v>15</v>
      </c>
      <c r="U6" s="50" t="s">
        <v>40</v>
      </c>
      <c r="V6" s="52" t="s">
        <v>39</v>
      </c>
    </row>
    <row r="7" spans="2:22" s="53" customFormat="1" ht="20.25" customHeight="1" thickBot="1" x14ac:dyDescent="0.3">
      <c r="B7" s="325"/>
      <c r="C7" s="327"/>
      <c r="D7" s="329"/>
      <c r="E7" s="331"/>
      <c r="F7" s="333"/>
      <c r="G7" s="54" t="s">
        <v>44</v>
      </c>
      <c r="H7" s="55" t="s">
        <v>45</v>
      </c>
      <c r="I7" s="56" t="s">
        <v>51</v>
      </c>
      <c r="J7" s="54" t="s">
        <v>52</v>
      </c>
      <c r="K7" s="57" t="s">
        <v>53</v>
      </c>
      <c r="L7" s="58" t="s">
        <v>46</v>
      </c>
      <c r="M7" s="56" t="s">
        <v>54</v>
      </c>
      <c r="N7" s="59" t="s">
        <v>37</v>
      </c>
      <c r="O7" s="60" t="s">
        <v>1</v>
      </c>
      <c r="P7" s="61"/>
      <c r="Q7" s="62" t="s">
        <v>55</v>
      </c>
      <c r="R7" s="63" t="s">
        <v>56</v>
      </c>
      <c r="S7" s="64" t="s">
        <v>57</v>
      </c>
      <c r="T7" s="63" t="s">
        <v>58</v>
      </c>
      <c r="U7" s="63" t="s">
        <v>59</v>
      </c>
      <c r="V7" s="65" t="s">
        <v>60</v>
      </c>
    </row>
    <row r="8" spans="2:22" s="83" customFormat="1" ht="17.25" thickBot="1" x14ac:dyDescent="0.3">
      <c r="B8" s="66">
        <v>2</v>
      </c>
      <c r="C8" s="67" t="s">
        <v>25</v>
      </c>
      <c r="D8" s="68"/>
      <c r="E8" s="69"/>
      <c r="F8" s="70"/>
      <c r="G8" s="71">
        <f>+G12+G42+G56+G74+G80+G90+G96+G102</f>
        <v>0</v>
      </c>
      <c r="H8" s="72">
        <f>IF(I8&lt;&gt;0,1-G8/I8,0)</f>
        <v>0</v>
      </c>
      <c r="I8" s="73">
        <f>+I12+I42+I56+I74+I80+I90+I96+I102</f>
        <v>0</v>
      </c>
      <c r="J8" s="71">
        <f>+IF(I8&lt;&gt;0,K8/I8,0)</f>
        <v>0</v>
      </c>
      <c r="K8" s="74">
        <f>+K12+K42+K56+K74+K80+K90+K96+K102</f>
        <v>0</v>
      </c>
      <c r="L8" s="75">
        <f>+IF(I8&lt;&gt;0,M8/I8,0)</f>
        <v>0</v>
      </c>
      <c r="M8" s="73">
        <f>+M12+M42+M56+M74+M80+M90+M96+M102</f>
        <v>0</v>
      </c>
      <c r="N8" s="76"/>
      <c r="O8" s="77"/>
      <c r="P8" s="78"/>
      <c r="Q8" s="79">
        <f>+IF(I8&lt;&gt;0,R8/I8,0)</f>
        <v>0</v>
      </c>
      <c r="R8" s="80">
        <f>+R12+R42+R56+R74+R80+R90+R96+R102</f>
        <v>0</v>
      </c>
      <c r="S8" s="81">
        <f>+IF(R8&lt;&gt;0,T8/R8,0)</f>
        <v>0</v>
      </c>
      <c r="T8" s="80">
        <f>+T12+T42+T56+T74+T80+T90+T96+T102</f>
        <v>0</v>
      </c>
      <c r="U8" s="80">
        <f>+U12+U42+U56+U74+U80+U90+U96+U102</f>
        <v>0</v>
      </c>
      <c r="V8" s="82">
        <f>+V12+V42+V56+V74+V80+V90+V96+V102</f>
        <v>0</v>
      </c>
    </row>
    <row r="9" spans="2:22" s="101" customFormat="1" ht="12.75" customHeight="1" x14ac:dyDescent="0.25">
      <c r="B9" s="84"/>
      <c r="C9" s="85"/>
      <c r="D9" s="86"/>
      <c r="E9" s="87"/>
      <c r="F9" s="88"/>
      <c r="G9" s="89"/>
      <c r="H9" s="90"/>
      <c r="I9" s="91"/>
      <c r="J9" s="89"/>
      <c r="K9" s="92"/>
      <c r="L9" s="93"/>
      <c r="M9" s="91"/>
      <c r="N9" s="94"/>
      <c r="O9" s="95"/>
      <c r="P9" s="96"/>
      <c r="Q9" s="97"/>
      <c r="R9" s="98"/>
      <c r="S9" s="99"/>
      <c r="T9" s="98"/>
      <c r="U9" s="98"/>
      <c r="V9" s="100"/>
    </row>
    <row r="10" spans="2:22" s="142" customFormat="1" ht="27" x14ac:dyDescent="0.25">
      <c r="B10" s="136"/>
      <c r="C10" s="302" t="s">
        <v>160</v>
      </c>
      <c r="D10" s="303" t="s">
        <v>150</v>
      </c>
      <c r="E10" s="304" t="s">
        <v>151</v>
      </c>
      <c r="F10" s="305">
        <v>43891</v>
      </c>
      <c r="G10" s="306">
        <v>120</v>
      </c>
      <c r="H10" s="307">
        <v>0.2</v>
      </c>
      <c r="I10" s="137">
        <f>+G10/(1-H10)</f>
        <v>150</v>
      </c>
      <c r="J10" s="306">
        <v>520</v>
      </c>
      <c r="K10" s="138">
        <f>+I10*J10</f>
        <v>78000</v>
      </c>
      <c r="L10" s="308">
        <v>1</v>
      </c>
      <c r="M10" s="137">
        <f>+I10*L10</f>
        <v>150</v>
      </c>
      <c r="N10" s="309">
        <v>240.1</v>
      </c>
      <c r="O10" s="139" t="str">
        <f>IF(N10&lt;&gt;0,+VLOOKUP(N10,'Ann. Formulaire Bois Dispo FR'!A$8:B$292,2,FALSE),"")</f>
        <v>Bois d'ossature en carrelets collés, épicéa et/ou sapin, qualité CR II, selon description / Commande dès 5 m3</v>
      </c>
      <c r="P10" s="310" t="s">
        <v>206</v>
      </c>
      <c r="Q10" s="254">
        <f>+L10</f>
        <v>1</v>
      </c>
      <c r="R10" s="140">
        <f>+I10*Q10</f>
        <v>150</v>
      </c>
      <c r="S10" s="255">
        <f>+SUMIF('Ann. Formulaire Bois Dispo FR'!A$8:A$292,'Formulaire Bois'!N10,'Ann. Formulaire Bois Dispo FR'!D$8:D$292)</f>
        <v>540</v>
      </c>
      <c r="T10" s="140">
        <f>+R10*S10</f>
        <v>81000</v>
      </c>
      <c r="U10" s="140">
        <f>+R10*J10</f>
        <v>78000</v>
      </c>
      <c r="V10" s="141">
        <f>+T10-U10</f>
        <v>3000</v>
      </c>
    </row>
    <row r="11" spans="2:22" s="202" customFormat="1" ht="13.5" x14ac:dyDescent="0.25">
      <c r="B11" s="249"/>
      <c r="C11" s="256"/>
      <c r="D11" s="257"/>
      <c r="E11" s="258"/>
      <c r="F11" s="259"/>
      <c r="G11" s="260"/>
      <c r="H11" s="261"/>
      <c r="I11" s="250"/>
      <c r="J11" s="260"/>
      <c r="K11" s="251"/>
      <c r="L11" s="262"/>
      <c r="M11" s="250"/>
      <c r="N11" s="263"/>
      <c r="O11" s="248"/>
      <c r="P11" s="264"/>
      <c r="Q11" s="265"/>
      <c r="R11" s="252"/>
      <c r="S11" s="266"/>
      <c r="T11" s="252"/>
      <c r="U11" s="252"/>
      <c r="V11" s="253"/>
    </row>
    <row r="12" spans="2:22" s="83" customFormat="1" x14ac:dyDescent="0.25">
      <c r="B12" s="102">
        <v>214</v>
      </c>
      <c r="C12" s="103" t="s">
        <v>3</v>
      </c>
      <c r="D12" s="104"/>
      <c r="E12" s="105"/>
      <c r="F12" s="106"/>
      <c r="G12" s="107">
        <f>+G13+G19+G25+G31+G37</f>
        <v>0</v>
      </c>
      <c r="H12" s="108">
        <f>IF(I12&lt;&gt;0,1-G12/I12,0)</f>
        <v>0</v>
      </c>
      <c r="I12" s="109">
        <f>+I13+I19+I25+I31+I37</f>
        <v>0</v>
      </c>
      <c r="J12" s="107">
        <f>+IF(I12&lt;&gt;0,K12/I12,0)</f>
        <v>0</v>
      </c>
      <c r="K12" s="110">
        <f>+K13+K19+K25+K31+K37</f>
        <v>0</v>
      </c>
      <c r="L12" s="111">
        <f t="shared" ref="L12:L13" si="0">+IF(I12&lt;&gt;0,M12/I12,0)</f>
        <v>0</v>
      </c>
      <c r="M12" s="109">
        <f>+M13+M19+M25+M31+M37</f>
        <v>0</v>
      </c>
      <c r="N12" s="112"/>
      <c r="O12" s="113"/>
      <c r="P12" s="114"/>
      <c r="Q12" s="115">
        <f>+IF(I12&lt;&gt;0,R12/I12,0)</f>
        <v>0</v>
      </c>
      <c r="R12" s="116">
        <f>+R13+R19+R25+R31+R37</f>
        <v>0</v>
      </c>
      <c r="S12" s="117">
        <f>+IF(R12&lt;&gt;0,T12/R12,0)</f>
        <v>0</v>
      </c>
      <c r="T12" s="116">
        <f>+T13+T19+T25+T31+T37</f>
        <v>0</v>
      </c>
      <c r="U12" s="116">
        <f>+U13+U19+U25+U31+U37</f>
        <v>0</v>
      </c>
      <c r="V12" s="118">
        <f>+V13+V19+V25+V31+V37</f>
        <v>0</v>
      </c>
    </row>
    <row r="13" spans="2:22" s="83" customFormat="1" x14ac:dyDescent="0.25">
      <c r="B13" s="119">
        <v>214.1</v>
      </c>
      <c r="C13" s="120" t="s">
        <v>4</v>
      </c>
      <c r="D13" s="121"/>
      <c r="E13" s="122"/>
      <c r="F13" s="123"/>
      <c r="G13" s="124">
        <f>SUM(G14:G18)</f>
        <v>0</v>
      </c>
      <c r="H13" s="125">
        <f>IF(I13&lt;&gt;0,1-G13/I13,0)</f>
        <v>0</v>
      </c>
      <c r="I13" s="126">
        <f>SUM(I14:I18)</f>
        <v>0</v>
      </c>
      <c r="J13" s="124">
        <f>+IF(I13&lt;&gt;0,K13/I13,0)</f>
        <v>0</v>
      </c>
      <c r="K13" s="127">
        <f>SUM(K14:K18)</f>
        <v>0</v>
      </c>
      <c r="L13" s="128">
        <f t="shared" si="0"/>
        <v>0</v>
      </c>
      <c r="M13" s="126">
        <f>SUM(M14:M18)</f>
        <v>0</v>
      </c>
      <c r="N13" s="129"/>
      <c r="O13" s="130"/>
      <c r="P13" s="131"/>
      <c r="Q13" s="132">
        <f>+IF(I13&lt;&gt;0,R13/I13,0)</f>
        <v>0</v>
      </c>
      <c r="R13" s="133">
        <f>SUM(R14:R18)</f>
        <v>0</v>
      </c>
      <c r="S13" s="134">
        <f>+IF(R13&lt;&gt;0,T13/R13,0)</f>
        <v>0</v>
      </c>
      <c r="T13" s="133">
        <f>SUM(T14:T18)</f>
        <v>0</v>
      </c>
      <c r="U13" s="133">
        <f>SUM(U14:U18)</f>
        <v>0</v>
      </c>
      <c r="V13" s="135">
        <f>SUM(V14:V18)</f>
        <v>0</v>
      </c>
    </row>
    <row r="14" spans="2:22" s="142" customFormat="1" ht="13.5" x14ac:dyDescent="0.25">
      <c r="B14" s="136"/>
      <c r="C14" s="223" t="s">
        <v>9</v>
      </c>
      <c r="D14" s="224"/>
      <c r="E14" s="225"/>
      <c r="F14" s="226"/>
      <c r="G14" s="227"/>
      <c r="H14" s="228"/>
      <c r="I14" s="137">
        <f t="shared" ref="I14" si="1">+G14/(1-H14)</f>
        <v>0</v>
      </c>
      <c r="J14" s="227"/>
      <c r="K14" s="138">
        <f t="shared" ref="K14" si="2">+I14*J14</f>
        <v>0</v>
      </c>
      <c r="L14" s="229"/>
      <c r="M14" s="137">
        <f t="shared" ref="M14" si="3">+I14*L14</f>
        <v>0</v>
      </c>
      <c r="N14" s="230"/>
      <c r="O14" s="139" t="str">
        <f>IF(N14&lt;&gt;0,+VLOOKUP(N14,'Ann. Formulaire Bois Dispo FR'!A$8:B$292,2,FALSE),"")</f>
        <v/>
      </c>
      <c r="P14" s="231"/>
      <c r="Q14" s="221">
        <f t="shared" ref="Q14" si="4">+L14</f>
        <v>0</v>
      </c>
      <c r="R14" s="140">
        <f t="shared" ref="R14" si="5">+I14*Q14</f>
        <v>0</v>
      </c>
      <c r="S14" s="222">
        <f>+SUMIF('Ann. Formulaire Bois Dispo FR'!A$8:A$292,'Formulaire Bois'!N14,'Ann. Formulaire Bois Dispo FR'!D$8:D$292)</f>
        <v>0</v>
      </c>
      <c r="T14" s="140">
        <f t="shared" ref="T14" si="6">+R14*S14</f>
        <v>0</v>
      </c>
      <c r="U14" s="140">
        <f t="shared" ref="U14" si="7">+R14*J14</f>
        <v>0</v>
      </c>
      <c r="V14" s="141">
        <f t="shared" ref="V14" si="8">+T14-U14</f>
        <v>0</v>
      </c>
    </row>
    <row r="15" spans="2:22" s="142" customFormat="1" ht="13.5" x14ac:dyDescent="0.25">
      <c r="B15" s="136"/>
      <c r="C15" s="223"/>
      <c r="D15" s="224"/>
      <c r="E15" s="225"/>
      <c r="F15" s="226"/>
      <c r="G15" s="227"/>
      <c r="H15" s="228"/>
      <c r="I15" s="137">
        <f t="shared" ref="I15:I18" si="9">+G15/(1-H15)</f>
        <v>0</v>
      </c>
      <c r="J15" s="227"/>
      <c r="K15" s="138">
        <f t="shared" ref="K15:K18" si="10">+I15*J15</f>
        <v>0</v>
      </c>
      <c r="L15" s="229"/>
      <c r="M15" s="137">
        <f t="shared" ref="M15:M18" si="11">+I15*L15</f>
        <v>0</v>
      </c>
      <c r="N15" s="230"/>
      <c r="O15" s="139" t="str">
        <f>IF(N15&lt;&gt;0,+VLOOKUP(N15,'Ann. Formulaire Bois Dispo FR'!A$8:B$292,2,FALSE),"")</f>
        <v/>
      </c>
      <c r="P15" s="231"/>
      <c r="Q15" s="221">
        <f t="shared" ref="Q15:Q18" si="12">+L15</f>
        <v>0</v>
      </c>
      <c r="R15" s="140">
        <f t="shared" ref="R15:R18" si="13">+I15*Q15</f>
        <v>0</v>
      </c>
      <c r="S15" s="222">
        <f>+SUMIF('Ann. Formulaire Bois Dispo FR'!A$8:A$292,'Formulaire Bois'!N15,'Ann. Formulaire Bois Dispo FR'!D$8:D$292)</f>
        <v>0</v>
      </c>
      <c r="T15" s="140">
        <f t="shared" ref="T15:T18" si="14">+R15*S15</f>
        <v>0</v>
      </c>
      <c r="U15" s="140">
        <f t="shared" ref="U15:U18" si="15">+R15*J15</f>
        <v>0</v>
      </c>
      <c r="V15" s="141">
        <f t="shared" ref="V15:V18" si="16">+T15-U15</f>
        <v>0</v>
      </c>
    </row>
    <row r="16" spans="2:22" s="142" customFormat="1" ht="13.5" x14ac:dyDescent="0.25">
      <c r="B16" s="136"/>
      <c r="C16" s="223"/>
      <c r="D16" s="224"/>
      <c r="E16" s="225"/>
      <c r="F16" s="226"/>
      <c r="G16" s="227"/>
      <c r="H16" s="228"/>
      <c r="I16" s="137">
        <f t="shared" si="9"/>
        <v>0</v>
      </c>
      <c r="J16" s="227"/>
      <c r="K16" s="138">
        <f t="shared" si="10"/>
        <v>0</v>
      </c>
      <c r="L16" s="229"/>
      <c r="M16" s="137">
        <f t="shared" si="11"/>
        <v>0</v>
      </c>
      <c r="N16" s="230"/>
      <c r="O16" s="139" t="str">
        <f>IF(N16&lt;&gt;0,+VLOOKUP(N16,'Ann. Formulaire Bois Dispo FR'!A$8:B$292,2,FALSE),"")</f>
        <v/>
      </c>
      <c r="P16" s="231"/>
      <c r="Q16" s="221">
        <f t="shared" si="12"/>
        <v>0</v>
      </c>
      <c r="R16" s="140">
        <f t="shared" si="13"/>
        <v>0</v>
      </c>
      <c r="S16" s="222">
        <f>+SUMIF('Ann. Formulaire Bois Dispo FR'!A$8:A$292,'Formulaire Bois'!N16,'Ann. Formulaire Bois Dispo FR'!D$8:D$292)</f>
        <v>0</v>
      </c>
      <c r="T16" s="140">
        <f t="shared" si="14"/>
        <v>0</v>
      </c>
      <c r="U16" s="140">
        <f t="shared" si="15"/>
        <v>0</v>
      </c>
      <c r="V16" s="141">
        <f t="shared" si="16"/>
        <v>0</v>
      </c>
    </row>
    <row r="17" spans="2:22" s="142" customFormat="1" ht="13.5" x14ac:dyDescent="0.25">
      <c r="B17" s="136"/>
      <c r="C17" s="223"/>
      <c r="D17" s="224"/>
      <c r="E17" s="225"/>
      <c r="F17" s="226"/>
      <c r="G17" s="227"/>
      <c r="H17" s="228"/>
      <c r="I17" s="137">
        <f t="shared" si="9"/>
        <v>0</v>
      </c>
      <c r="J17" s="227"/>
      <c r="K17" s="138">
        <f t="shared" si="10"/>
        <v>0</v>
      </c>
      <c r="L17" s="229"/>
      <c r="M17" s="137">
        <f t="shared" si="11"/>
        <v>0</v>
      </c>
      <c r="N17" s="230"/>
      <c r="O17" s="139" t="str">
        <f>IF(N17&lt;&gt;0,+VLOOKUP(N17,'Ann. Formulaire Bois Dispo FR'!A$8:B$292,2,FALSE),"")</f>
        <v/>
      </c>
      <c r="P17" s="231"/>
      <c r="Q17" s="221">
        <f t="shared" si="12"/>
        <v>0</v>
      </c>
      <c r="R17" s="140">
        <f t="shared" si="13"/>
        <v>0</v>
      </c>
      <c r="S17" s="222">
        <f>+SUMIF('Ann. Formulaire Bois Dispo FR'!A$8:A$292,'Formulaire Bois'!N17,'Ann. Formulaire Bois Dispo FR'!D$8:D$292)</f>
        <v>0</v>
      </c>
      <c r="T17" s="140">
        <f t="shared" si="14"/>
        <v>0</v>
      </c>
      <c r="U17" s="140">
        <f t="shared" si="15"/>
        <v>0</v>
      </c>
      <c r="V17" s="141">
        <f t="shared" si="16"/>
        <v>0</v>
      </c>
    </row>
    <row r="18" spans="2:22" s="142" customFormat="1" ht="13.5" x14ac:dyDescent="0.25">
      <c r="B18" s="136"/>
      <c r="C18" s="223"/>
      <c r="D18" s="224"/>
      <c r="E18" s="225"/>
      <c r="F18" s="226"/>
      <c r="G18" s="227"/>
      <c r="H18" s="228"/>
      <c r="I18" s="137">
        <f t="shared" si="9"/>
        <v>0</v>
      </c>
      <c r="J18" s="227"/>
      <c r="K18" s="138">
        <f t="shared" si="10"/>
        <v>0</v>
      </c>
      <c r="L18" s="229"/>
      <c r="M18" s="137">
        <f t="shared" si="11"/>
        <v>0</v>
      </c>
      <c r="N18" s="230"/>
      <c r="O18" s="139" t="str">
        <f>IF(N18&lt;&gt;0,+VLOOKUP(N18,'Ann. Formulaire Bois Dispo FR'!A$8:B$292,2,FALSE),"")</f>
        <v/>
      </c>
      <c r="P18" s="231"/>
      <c r="Q18" s="221">
        <f t="shared" si="12"/>
        <v>0</v>
      </c>
      <c r="R18" s="140">
        <f t="shared" si="13"/>
        <v>0</v>
      </c>
      <c r="S18" s="222">
        <f>+SUMIF('Ann. Formulaire Bois Dispo FR'!A$8:A$292,'Formulaire Bois'!N18,'Ann. Formulaire Bois Dispo FR'!D$8:D$292)</f>
        <v>0</v>
      </c>
      <c r="T18" s="140">
        <f t="shared" si="14"/>
        <v>0</v>
      </c>
      <c r="U18" s="140">
        <f t="shared" si="15"/>
        <v>0</v>
      </c>
      <c r="V18" s="141">
        <f t="shared" si="16"/>
        <v>0</v>
      </c>
    </row>
    <row r="19" spans="2:22" s="83" customFormat="1" x14ac:dyDescent="0.25">
      <c r="B19" s="143">
        <v>214.2</v>
      </c>
      <c r="C19" s="144" t="s">
        <v>5</v>
      </c>
      <c r="D19" s="145"/>
      <c r="E19" s="146"/>
      <c r="F19" s="123"/>
      <c r="G19" s="124">
        <f>SUM(G20:G24)</f>
        <v>0</v>
      </c>
      <c r="H19" s="125">
        <f>IF(I19&lt;&gt;0,1-G19/I19,0)</f>
        <v>0</v>
      </c>
      <c r="I19" s="126">
        <f>SUM(I20:I24)</f>
        <v>0</v>
      </c>
      <c r="J19" s="124">
        <f>+IF(I19&lt;&gt;0,K19/I19,0)</f>
        <v>0</v>
      </c>
      <c r="K19" s="127">
        <f>SUM(K20:K24)</f>
        <v>0</v>
      </c>
      <c r="L19" s="128">
        <f>+IF(I19&lt;&gt;0,M19/I19,0)</f>
        <v>0</v>
      </c>
      <c r="M19" s="126">
        <f>SUM(M20:M24)</f>
        <v>0</v>
      </c>
      <c r="N19" s="147"/>
      <c r="O19" s="148"/>
      <c r="P19" s="149"/>
      <c r="Q19" s="132">
        <f>+IF(I19&lt;&gt;0,R19/I19,0)</f>
        <v>0</v>
      </c>
      <c r="R19" s="133">
        <f>SUM(R20:R24)</f>
        <v>0</v>
      </c>
      <c r="S19" s="134">
        <f>+IF(R19&lt;&gt;0,T19/R19,0)</f>
        <v>0</v>
      </c>
      <c r="T19" s="133">
        <f>SUM(T20:T24)</f>
        <v>0</v>
      </c>
      <c r="U19" s="133">
        <f>SUM(U20:U24)</f>
        <v>0</v>
      </c>
      <c r="V19" s="135">
        <f>SUM(V20:V24)</f>
        <v>0</v>
      </c>
    </row>
    <row r="20" spans="2:22" s="142" customFormat="1" ht="13.5" x14ac:dyDescent="0.25">
      <c r="B20" s="136"/>
      <c r="C20" s="223" t="s">
        <v>9</v>
      </c>
      <c r="D20" s="224"/>
      <c r="E20" s="225"/>
      <c r="F20" s="226"/>
      <c r="G20" s="227"/>
      <c r="H20" s="228"/>
      <c r="I20" s="137">
        <f t="shared" ref="I20:I24" si="17">+G20/(1-H20)</f>
        <v>0</v>
      </c>
      <c r="J20" s="227"/>
      <c r="K20" s="138">
        <f t="shared" ref="K20:K24" si="18">+I20*J20</f>
        <v>0</v>
      </c>
      <c r="L20" s="229"/>
      <c r="M20" s="137">
        <f t="shared" ref="M20:M24" si="19">+I20*L20</f>
        <v>0</v>
      </c>
      <c r="N20" s="230"/>
      <c r="O20" s="139" t="str">
        <f>IF(N20&lt;&gt;0,+VLOOKUP(N20,'Ann. Formulaire Bois Dispo FR'!A$8:B$292,2,FALSE),"")</f>
        <v/>
      </c>
      <c r="P20" s="231"/>
      <c r="Q20" s="221">
        <f t="shared" ref="Q20:Q24" si="20">+L20</f>
        <v>0</v>
      </c>
      <c r="R20" s="140">
        <f t="shared" ref="R20:R24" si="21">+I20*Q20</f>
        <v>0</v>
      </c>
      <c r="S20" s="222">
        <f>+SUMIF('Ann. Formulaire Bois Dispo FR'!A$8:A$292,'Formulaire Bois'!N20,'Ann. Formulaire Bois Dispo FR'!D$8:D$292)</f>
        <v>0</v>
      </c>
      <c r="T20" s="140">
        <f t="shared" ref="T20:T24" si="22">+R20*S20</f>
        <v>0</v>
      </c>
      <c r="U20" s="140">
        <f t="shared" ref="U20:U24" si="23">+R20*J20</f>
        <v>0</v>
      </c>
      <c r="V20" s="141">
        <f t="shared" ref="V20:V24" si="24">+T20-U20</f>
        <v>0</v>
      </c>
    </row>
    <row r="21" spans="2:22" s="142" customFormat="1" ht="13.5" x14ac:dyDescent="0.25">
      <c r="B21" s="136"/>
      <c r="C21" s="223"/>
      <c r="D21" s="224"/>
      <c r="E21" s="225"/>
      <c r="F21" s="226"/>
      <c r="G21" s="227"/>
      <c r="H21" s="228"/>
      <c r="I21" s="137">
        <f t="shared" si="17"/>
        <v>0</v>
      </c>
      <c r="J21" s="227"/>
      <c r="K21" s="138">
        <f t="shared" si="18"/>
        <v>0</v>
      </c>
      <c r="L21" s="229"/>
      <c r="M21" s="137">
        <f t="shared" si="19"/>
        <v>0</v>
      </c>
      <c r="N21" s="230"/>
      <c r="O21" s="139" t="str">
        <f>IF(N21&lt;&gt;0,+VLOOKUP(N21,'Ann. Formulaire Bois Dispo FR'!A$8:B$292,2,FALSE),"")</f>
        <v/>
      </c>
      <c r="P21" s="231"/>
      <c r="Q21" s="221">
        <f t="shared" si="20"/>
        <v>0</v>
      </c>
      <c r="R21" s="140">
        <f t="shared" si="21"/>
        <v>0</v>
      </c>
      <c r="S21" s="222">
        <f>+SUMIF('Ann. Formulaire Bois Dispo FR'!A$8:A$292,'Formulaire Bois'!N21,'Ann. Formulaire Bois Dispo FR'!D$8:D$292)</f>
        <v>0</v>
      </c>
      <c r="T21" s="140">
        <f t="shared" si="22"/>
        <v>0</v>
      </c>
      <c r="U21" s="140">
        <f t="shared" si="23"/>
        <v>0</v>
      </c>
      <c r="V21" s="141">
        <f t="shared" si="24"/>
        <v>0</v>
      </c>
    </row>
    <row r="22" spans="2:22" s="142" customFormat="1" ht="13.5" x14ac:dyDescent="0.25">
      <c r="B22" s="136"/>
      <c r="C22" s="223"/>
      <c r="D22" s="224"/>
      <c r="E22" s="225"/>
      <c r="F22" s="226"/>
      <c r="G22" s="227"/>
      <c r="H22" s="228"/>
      <c r="I22" s="137">
        <f t="shared" si="17"/>
        <v>0</v>
      </c>
      <c r="J22" s="227"/>
      <c r="K22" s="138">
        <f t="shared" si="18"/>
        <v>0</v>
      </c>
      <c r="L22" s="229"/>
      <c r="M22" s="137">
        <f t="shared" si="19"/>
        <v>0</v>
      </c>
      <c r="N22" s="230"/>
      <c r="O22" s="139" t="str">
        <f>IF(N22&lt;&gt;0,+VLOOKUP(N22,'Ann. Formulaire Bois Dispo FR'!A$8:B$292,2,FALSE),"")</f>
        <v/>
      </c>
      <c r="P22" s="231"/>
      <c r="Q22" s="221">
        <f t="shared" si="20"/>
        <v>0</v>
      </c>
      <c r="R22" s="140">
        <f t="shared" si="21"/>
        <v>0</v>
      </c>
      <c r="S22" s="222">
        <f>+SUMIF('Ann. Formulaire Bois Dispo FR'!A$8:A$292,'Formulaire Bois'!N22,'Ann. Formulaire Bois Dispo FR'!D$8:D$292)</f>
        <v>0</v>
      </c>
      <c r="T22" s="140">
        <f t="shared" si="22"/>
        <v>0</v>
      </c>
      <c r="U22" s="140">
        <f t="shared" si="23"/>
        <v>0</v>
      </c>
      <c r="V22" s="141">
        <f t="shared" si="24"/>
        <v>0</v>
      </c>
    </row>
    <row r="23" spans="2:22" s="142" customFormat="1" ht="13.5" x14ac:dyDescent="0.25">
      <c r="B23" s="136"/>
      <c r="C23" s="223"/>
      <c r="D23" s="224"/>
      <c r="E23" s="225"/>
      <c r="F23" s="226"/>
      <c r="G23" s="227"/>
      <c r="H23" s="228"/>
      <c r="I23" s="137">
        <f t="shared" si="17"/>
        <v>0</v>
      </c>
      <c r="J23" s="227"/>
      <c r="K23" s="138">
        <f t="shared" si="18"/>
        <v>0</v>
      </c>
      <c r="L23" s="229"/>
      <c r="M23" s="137">
        <f t="shared" si="19"/>
        <v>0</v>
      </c>
      <c r="N23" s="230"/>
      <c r="O23" s="139" t="str">
        <f>IF(N23&lt;&gt;0,+VLOOKUP(N23,'Ann. Formulaire Bois Dispo FR'!A$8:B$292,2,FALSE),"")</f>
        <v/>
      </c>
      <c r="P23" s="231"/>
      <c r="Q23" s="221">
        <f t="shared" si="20"/>
        <v>0</v>
      </c>
      <c r="R23" s="140">
        <f t="shared" si="21"/>
        <v>0</v>
      </c>
      <c r="S23" s="222">
        <f>+SUMIF('Ann. Formulaire Bois Dispo FR'!A$8:A$292,'Formulaire Bois'!N23,'Ann. Formulaire Bois Dispo FR'!D$8:D$292)</f>
        <v>0</v>
      </c>
      <c r="T23" s="140">
        <f t="shared" si="22"/>
        <v>0</v>
      </c>
      <c r="U23" s="140">
        <f t="shared" si="23"/>
        <v>0</v>
      </c>
      <c r="V23" s="141">
        <f t="shared" si="24"/>
        <v>0</v>
      </c>
    </row>
    <row r="24" spans="2:22" s="142" customFormat="1" ht="13.5" x14ac:dyDescent="0.25">
      <c r="B24" s="136"/>
      <c r="C24" s="223"/>
      <c r="D24" s="224"/>
      <c r="E24" s="225"/>
      <c r="F24" s="226"/>
      <c r="G24" s="227"/>
      <c r="H24" s="228"/>
      <c r="I24" s="137">
        <f t="shared" si="17"/>
        <v>0</v>
      </c>
      <c r="J24" s="227"/>
      <c r="K24" s="138">
        <f t="shared" si="18"/>
        <v>0</v>
      </c>
      <c r="L24" s="229"/>
      <c r="M24" s="137">
        <f t="shared" si="19"/>
        <v>0</v>
      </c>
      <c r="N24" s="230"/>
      <c r="O24" s="139" t="str">
        <f>IF(N24&lt;&gt;0,+VLOOKUP(N24,'Ann. Formulaire Bois Dispo FR'!A$8:B$292,2,FALSE),"")</f>
        <v/>
      </c>
      <c r="P24" s="231"/>
      <c r="Q24" s="221">
        <f t="shared" si="20"/>
        <v>0</v>
      </c>
      <c r="R24" s="140">
        <f t="shared" si="21"/>
        <v>0</v>
      </c>
      <c r="S24" s="222">
        <f>+SUMIF('Ann. Formulaire Bois Dispo FR'!A$8:A$292,'Formulaire Bois'!N24,'Ann. Formulaire Bois Dispo FR'!D$8:D$292)</f>
        <v>0</v>
      </c>
      <c r="T24" s="140">
        <f t="shared" si="22"/>
        <v>0</v>
      </c>
      <c r="U24" s="140">
        <f t="shared" si="23"/>
        <v>0</v>
      </c>
      <c r="V24" s="141">
        <f t="shared" si="24"/>
        <v>0</v>
      </c>
    </row>
    <row r="25" spans="2:22" s="83" customFormat="1" x14ac:dyDescent="0.25">
      <c r="B25" s="143">
        <v>214.3</v>
      </c>
      <c r="C25" s="144" t="s">
        <v>6</v>
      </c>
      <c r="D25" s="145"/>
      <c r="E25" s="146"/>
      <c r="F25" s="123"/>
      <c r="G25" s="124">
        <f>SUM(G26:G30)</f>
        <v>0</v>
      </c>
      <c r="H25" s="125">
        <f>IF(I25&lt;&gt;0,1-G25/I25,0)</f>
        <v>0</v>
      </c>
      <c r="I25" s="126">
        <f>SUM(I26:I30)</f>
        <v>0</v>
      </c>
      <c r="J25" s="124">
        <f>+IF(I25&lt;&gt;0,K25/I25,0)</f>
        <v>0</v>
      </c>
      <c r="K25" s="127">
        <f>SUM(K26:K30)</f>
        <v>0</v>
      </c>
      <c r="L25" s="128">
        <f>+IF(I25&lt;&gt;0,M25/I25,0)</f>
        <v>0</v>
      </c>
      <c r="M25" s="126">
        <f>SUM(M26:M30)</f>
        <v>0</v>
      </c>
      <c r="N25" s="147"/>
      <c r="O25" s="148"/>
      <c r="P25" s="149"/>
      <c r="Q25" s="132">
        <f>+IF(I25&lt;&gt;0,R25/I25,0)</f>
        <v>0</v>
      </c>
      <c r="R25" s="133">
        <f>SUM(R26:R30)</f>
        <v>0</v>
      </c>
      <c r="S25" s="134">
        <f>+IF(R25&lt;&gt;0,T25/R25,0)</f>
        <v>0</v>
      </c>
      <c r="T25" s="133">
        <f>SUM(T26:T30)</f>
        <v>0</v>
      </c>
      <c r="U25" s="133">
        <f>SUM(U26:U30)</f>
        <v>0</v>
      </c>
      <c r="V25" s="135">
        <f>SUM(V26:V30)</f>
        <v>0</v>
      </c>
    </row>
    <row r="26" spans="2:22" s="142" customFormat="1" ht="13.5" x14ac:dyDescent="0.25">
      <c r="B26" s="136"/>
      <c r="C26" s="223" t="s">
        <v>9</v>
      </c>
      <c r="D26" s="224"/>
      <c r="E26" s="225"/>
      <c r="F26" s="226"/>
      <c r="G26" s="227"/>
      <c r="H26" s="228"/>
      <c r="I26" s="137">
        <f t="shared" ref="I26:I30" si="25">+G26/(1-H26)</f>
        <v>0</v>
      </c>
      <c r="J26" s="227"/>
      <c r="K26" s="138">
        <f t="shared" ref="K26:K30" si="26">+I26*J26</f>
        <v>0</v>
      </c>
      <c r="L26" s="229"/>
      <c r="M26" s="137">
        <f t="shared" ref="M26:M30" si="27">+I26*L26</f>
        <v>0</v>
      </c>
      <c r="N26" s="230"/>
      <c r="O26" s="139" t="str">
        <f>IF(N26&lt;&gt;0,+VLOOKUP(N26,'Ann. Formulaire Bois Dispo FR'!A$8:B$292,2,FALSE),"")</f>
        <v/>
      </c>
      <c r="P26" s="231"/>
      <c r="Q26" s="221">
        <f t="shared" ref="Q26:Q30" si="28">+L26</f>
        <v>0</v>
      </c>
      <c r="R26" s="140">
        <f t="shared" ref="R26:R30" si="29">+I26*Q26</f>
        <v>0</v>
      </c>
      <c r="S26" s="222">
        <f>+SUMIF('Ann. Formulaire Bois Dispo FR'!A$8:A$292,'Formulaire Bois'!N26,'Ann. Formulaire Bois Dispo FR'!D$8:D$292)</f>
        <v>0</v>
      </c>
      <c r="T26" s="140">
        <f t="shared" ref="T26:T30" si="30">+R26*S26</f>
        <v>0</v>
      </c>
      <c r="U26" s="140">
        <f t="shared" ref="U26:U30" si="31">+R26*J26</f>
        <v>0</v>
      </c>
      <c r="V26" s="141">
        <f t="shared" ref="V26:V30" si="32">+T26-U26</f>
        <v>0</v>
      </c>
    </row>
    <row r="27" spans="2:22" s="142" customFormat="1" ht="13.5" x14ac:dyDescent="0.25">
      <c r="B27" s="136"/>
      <c r="C27" s="223"/>
      <c r="D27" s="224"/>
      <c r="E27" s="225"/>
      <c r="F27" s="226"/>
      <c r="G27" s="227"/>
      <c r="H27" s="228"/>
      <c r="I27" s="137">
        <f t="shared" si="25"/>
        <v>0</v>
      </c>
      <c r="J27" s="227"/>
      <c r="K27" s="138">
        <f t="shared" si="26"/>
        <v>0</v>
      </c>
      <c r="L27" s="229"/>
      <c r="M27" s="137">
        <f t="shared" si="27"/>
        <v>0</v>
      </c>
      <c r="N27" s="230"/>
      <c r="O27" s="139" t="str">
        <f>IF(N27&lt;&gt;0,+VLOOKUP(N27,'Ann. Formulaire Bois Dispo FR'!A$8:B$292,2,FALSE),"")</f>
        <v/>
      </c>
      <c r="P27" s="231"/>
      <c r="Q27" s="221">
        <f t="shared" si="28"/>
        <v>0</v>
      </c>
      <c r="R27" s="140">
        <f t="shared" si="29"/>
        <v>0</v>
      </c>
      <c r="S27" s="222">
        <f>+SUMIF('Ann. Formulaire Bois Dispo FR'!A$8:A$292,'Formulaire Bois'!N27,'Ann. Formulaire Bois Dispo FR'!D$8:D$292)</f>
        <v>0</v>
      </c>
      <c r="T27" s="140">
        <f t="shared" si="30"/>
        <v>0</v>
      </c>
      <c r="U27" s="140">
        <f t="shared" si="31"/>
        <v>0</v>
      </c>
      <c r="V27" s="141">
        <f t="shared" si="32"/>
        <v>0</v>
      </c>
    </row>
    <row r="28" spans="2:22" s="142" customFormat="1" ht="13.5" x14ac:dyDescent="0.25">
      <c r="B28" s="136"/>
      <c r="C28" s="223"/>
      <c r="D28" s="224"/>
      <c r="E28" s="225"/>
      <c r="F28" s="226"/>
      <c r="G28" s="227"/>
      <c r="H28" s="228"/>
      <c r="I28" s="137">
        <f t="shared" si="25"/>
        <v>0</v>
      </c>
      <c r="J28" s="227"/>
      <c r="K28" s="138">
        <f t="shared" si="26"/>
        <v>0</v>
      </c>
      <c r="L28" s="229"/>
      <c r="M28" s="137">
        <f t="shared" si="27"/>
        <v>0</v>
      </c>
      <c r="N28" s="230"/>
      <c r="O28" s="139" t="str">
        <f>IF(N28&lt;&gt;0,+VLOOKUP(N28,'Ann. Formulaire Bois Dispo FR'!A$8:B$292,2,FALSE),"")</f>
        <v/>
      </c>
      <c r="P28" s="231"/>
      <c r="Q28" s="221">
        <f t="shared" si="28"/>
        <v>0</v>
      </c>
      <c r="R28" s="140">
        <f t="shared" si="29"/>
        <v>0</v>
      </c>
      <c r="S28" s="222">
        <f>+SUMIF('Ann. Formulaire Bois Dispo FR'!A$8:A$292,'Formulaire Bois'!N28,'Ann. Formulaire Bois Dispo FR'!D$8:D$292)</f>
        <v>0</v>
      </c>
      <c r="T28" s="140">
        <f t="shared" si="30"/>
        <v>0</v>
      </c>
      <c r="U28" s="140">
        <f t="shared" si="31"/>
        <v>0</v>
      </c>
      <c r="V28" s="141">
        <f t="shared" si="32"/>
        <v>0</v>
      </c>
    </row>
    <row r="29" spans="2:22" s="142" customFormat="1" ht="13.5" x14ac:dyDescent="0.25">
      <c r="B29" s="136"/>
      <c r="C29" s="223"/>
      <c r="D29" s="224"/>
      <c r="E29" s="225"/>
      <c r="F29" s="226"/>
      <c r="G29" s="227"/>
      <c r="H29" s="228"/>
      <c r="I29" s="137">
        <f t="shared" si="25"/>
        <v>0</v>
      </c>
      <c r="J29" s="227"/>
      <c r="K29" s="138">
        <f t="shared" si="26"/>
        <v>0</v>
      </c>
      <c r="L29" s="229"/>
      <c r="M29" s="137">
        <f t="shared" si="27"/>
        <v>0</v>
      </c>
      <c r="N29" s="230"/>
      <c r="O29" s="139" t="str">
        <f>IF(N29&lt;&gt;0,+VLOOKUP(N29,'Ann. Formulaire Bois Dispo FR'!A$8:B$292,2,FALSE),"")</f>
        <v/>
      </c>
      <c r="P29" s="231"/>
      <c r="Q29" s="221">
        <f t="shared" si="28"/>
        <v>0</v>
      </c>
      <c r="R29" s="140">
        <f t="shared" si="29"/>
        <v>0</v>
      </c>
      <c r="S29" s="222">
        <f>+SUMIF('Ann. Formulaire Bois Dispo FR'!A$8:A$292,'Formulaire Bois'!N29,'Ann. Formulaire Bois Dispo FR'!D$8:D$292)</f>
        <v>0</v>
      </c>
      <c r="T29" s="140">
        <f t="shared" si="30"/>
        <v>0</v>
      </c>
      <c r="U29" s="140">
        <f t="shared" si="31"/>
        <v>0</v>
      </c>
      <c r="V29" s="141">
        <f t="shared" si="32"/>
        <v>0</v>
      </c>
    </row>
    <row r="30" spans="2:22" s="142" customFormat="1" ht="13.5" x14ac:dyDescent="0.25">
      <c r="B30" s="136"/>
      <c r="C30" s="223"/>
      <c r="D30" s="224"/>
      <c r="E30" s="225"/>
      <c r="F30" s="226"/>
      <c r="G30" s="227"/>
      <c r="H30" s="228"/>
      <c r="I30" s="137">
        <f t="shared" si="25"/>
        <v>0</v>
      </c>
      <c r="J30" s="227"/>
      <c r="K30" s="138">
        <f t="shared" si="26"/>
        <v>0</v>
      </c>
      <c r="L30" s="229"/>
      <c r="M30" s="137">
        <f t="shared" si="27"/>
        <v>0</v>
      </c>
      <c r="N30" s="230"/>
      <c r="O30" s="139" t="str">
        <f>IF(N30&lt;&gt;0,+VLOOKUP(N30,'Ann. Formulaire Bois Dispo FR'!A$8:B$292,2,FALSE),"")</f>
        <v/>
      </c>
      <c r="P30" s="231"/>
      <c r="Q30" s="221">
        <f t="shared" si="28"/>
        <v>0</v>
      </c>
      <c r="R30" s="140">
        <f t="shared" si="29"/>
        <v>0</v>
      </c>
      <c r="S30" s="222">
        <f>+SUMIF('Ann. Formulaire Bois Dispo FR'!A$8:A$292,'Formulaire Bois'!N30,'Ann. Formulaire Bois Dispo FR'!D$8:D$292)</f>
        <v>0</v>
      </c>
      <c r="T30" s="140">
        <f t="shared" si="30"/>
        <v>0</v>
      </c>
      <c r="U30" s="140">
        <f t="shared" si="31"/>
        <v>0</v>
      </c>
      <c r="V30" s="141">
        <f t="shared" si="32"/>
        <v>0</v>
      </c>
    </row>
    <row r="31" spans="2:22" s="83" customFormat="1" x14ac:dyDescent="0.25">
      <c r="B31" s="143">
        <v>214.4</v>
      </c>
      <c r="C31" s="144" t="s">
        <v>7</v>
      </c>
      <c r="D31" s="145"/>
      <c r="E31" s="146"/>
      <c r="F31" s="123"/>
      <c r="G31" s="124">
        <f>SUM(G32:G36)</f>
        <v>0</v>
      </c>
      <c r="H31" s="125">
        <f>IF(I31&lt;&gt;0,1-G31/I31,0)</f>
        <v>0</v>
      </c>
      <c r="I31" s="126">
        <f>SUM(I32:I36)</f>
        <v>0</v>
      </c>
      <c r="J31" s="124">
        <f>+IF(I31&lt;&gt;0,K31/I31,0)</f>
        <v>0</v>
      </c>
      <c r="K31" s="127">
        <f>SUM(K32:K36)</f>
        <v>0</v>
      </c>
      <c r="L31" s="128">
        <f>+IF(I31&lt;&gt;0,M31/I31,0)</f>
        <v>0</v>
      </c>
      <c r="M31" s="126">
        <f>SUM(M32:M36)</f>
        <v>0</v>
      </c>
      <c r="N31" s="147"/>
      <c r="O31" s="148"/>
      <c r="P31" s="149"/>
      <c r="Q31" s="132">
        <f>+IF(I31&lt;&gt;0,R31/I31,0)</f>
        <v>0</v>
      </c>
      <c r="R31" s="133">
        <f>SUM(R32:R36)</f>
        <v>0</v>
      </c>
      <c r="S31" s="134">
        <f>+IF(R31&lt;&gt;0,T31/R31,0)</f>
        <v>0</v>
      </c>
      <c r="T31" s="133">
        <f>SUM(T32:T36)</f>
        <v>0</v>
      </c>
      <c r="U31" s="133">
        <f>SUM(U32:U36)</f>
        <v>0</v>
      </c>
      <c r="V31" s="135">
        <f>SUM(V32:V36)</f>
        <v>0</v>
      </c>
    </row>
    <row r="32" spans="2:22" s="142" customFormat="1" ht="13.5" x14ac:dyDescent="0.25">
      <c r="B32" s="136"/>
      <c r="C32" s="223" t="s">
        <v>9</v>
      </c>
      <c r="D32" s="224"/>
      <c r="E32" s="225"/>
      <c r="F32" s="226"/>
      <c r="G32" s="227"/>
      <c r="H32" s="228"/>
      <c r="I32" s="137">
        <f t="shared" ref="I32:I36" si="33">+G32/(1-H32)</f>
        <v>0</v>
      </c>
      <c r="J32" s="227"/>
      <c r="K32" s="138">
        <f t="shared" ref="K32:K36" si="34">+I32*J32</f>
        <v>0</v>
      </c>
      <c r="L32" s="229"/>
      <c r="M32" s="137">
        <f t="shared" ref="M32:M36" si="35">+I32*L32</f>
        <v>0</v>
      </c>
      <c r="N32" s="230"/>
      <c r="O32" s="139" t="str">
        <f>IF(N32&lt;&gt;0,+VLOOKUP(N32,'Ann. Formulaire Bois Dispo FR'!A$8:B$292,2,FALSE),"")</f>
        <v/>
      </c>
      <c r="P32" s="231"/>
      <c r="Q32" s="221">
        <f t="shared" ref="Q32:Q36" si="36">+L32</f>
        <v>0</v>
      </c>
      <c r="R32" s="140">
        <f t="shared" ref="R32:R36" si="37">+I32*Q32</f>
        <v>0</v>
      </c>
      <c r="S32" s="222">
        <f>+SUMIF('Ann. Formulaire Bois Dispo FR'!A$8:A$292,'Formulaire Bois'!N32,'Ann. Formulaire Bois Dispo FR'!D$8:D$292)</f>
        <v>0</v>
      </c>
      <c r="T32" s="140">
        <f t="shared" ref="T32:T36" si="38">+R32*S32</f>
        <v>0</v>
      </c>
      <c r="U32" s="140">
        <f t="shared" ref="U32:U36" si="39">+R32*J32</f>
        <v>0</v>
      </c>
      <c r="V32" s="141">
        <f t="shared" ref="V32:V36" si="40">+T32-U32</f>
        <v>0</v>
      </c>
    </row>
    <row r="33" spans="2:22" s="142" customFormat="1" ht="13.5" x14ac:dyDescent="0.25">
      <c r="B33" s="136"/>
      <c r="C33" s="223"/>
      <c r="D33" s="224"/>
      <c r="E33" s="225"/>
      <c r="F33" s="226"/>
      <c r="G33" s="227"/>
      <c r="H33" s="228"/>
      <c r="I33" s="137">
        <f t="shared" si="33"/>
        <v>0</v>
      </c>
      <c r="J33" s="227"/>
      <c r="K33" s="138">
        <f t="shared" si="34"/>
        <v>0</v>
      </c>
      <c r="L33" s="229"/>
      <c r="M33" s="137">
        <f t="shared" si="35"/>
        <v>0</v>
      </c>
      <c r="N33" s="230"/>
      <c r="O33" s="139" t="str">
        <f>IF(N33&lt;&gt;0,+VLOOKUP(N33,'Ann. Formulaire Bois Dispo FR'!A$8:B$292,2,FALSE),"")</f>
        <v/>
      </c>
      <c r="P33" s="231"/>
      <c r="Q33" s="221">
        <f t="shared" si="36"/>
        <v>0</v>
      </c>
      <c r="R33" s="140">
        <f t="shared" si="37"/>
        <v>0</v>
      </c>
      <c r="S33" s="222">
        <f>+SUMIF('Ann. Formulaire Bois Dispo FR'!A$8:A$292,'Formulaire Bois'!N33,'Ann. Formulaire Bois Dispo FR'!D$8:D$292)</f>
        <v>0</v>
      </c>
      <c r="T33" s="140">
        <f t="shared" si="38"/>
        <v>0</v>
      </c>
      <c r="U33" s="140">
        <f t="shared" si="39"/>
        <v>0</v>
      </c>
      <c r="V33" s="141">
        <f t="shared" si="40"/>
        <v>0</v>
      </c>
    </row>
    <row r="34" spans="2:22" s="142" customFormat="1" ht="13.5" x14ac:dyDescent="0.25">
      <c r="B34" s="136"/>
      <c r="C34" s="223"/>
      <c r="D34" s="224"/>
      <c r="E34" s="225"/>
      <c r="F34" s="226"/>
      <c r="G34" s="227"/>
      <c r="H34" s="228"/>
      <c r="I34" s="137">
        <f t="shared" si="33"/>
        <v>0</v>
      </c>
      <c r="J34" s="227"/>
      <c r="K34" s="138">
        <f t="shared" si="34"/>
        <v>0</v>
      </c>
      <c r="L34" s="229"/>
      <c r="M34" s="137">
        <f t="shared" si="35"/>
        <v>0</v>
      </c>
      <c r="N34" s="230"/>
      <c r="O34" s="139" t="str">
        <f>IF(N34&lt;&gt;0,+VLOOKUP(N34,'Ann. Formulaire Bois Dispo FR'!A$8:B$292,2,FALSE),"")</f>
        <v/>
      </c>
      <c r="P34" s="231"/>
      <c r="Q34" s="221">
        <f t="shared" si="36"/>
        <v>0</v>
      </c>
      <c r="R34" s="140">
        <f t="shared" si="37"/>
        <v>0</v>
      </c>
      <c r="S34" s="222">
        <f>+SUMIF('Ann. Formulaire Bois Dispo FR'!A$8:A$292,'Formulaire Bois'!N34,'Ann. Formulaire Bois Dispo FR'!D$8:D$292)</f>
        <v>0</v>
      </c>
      <c r="T34" s="140">
        <f t="shared" si="38"/>
        <v>0</v>
      </c>
      <c r="U34" s="140">
        <f t="shared" si="39"/>
        <v>0</v>
      </c>
      <c r="V34" s="141">
        <f t="shared" si="40"/>
        <v>0</v>
      </c>
    </row>
    <row r="35" spans="2:22" s="142" customFormat="1" ht="13.5" x14ac:dyDescent="0.25">
      <c r="B35" s="136"/>
      <c r="C35" s="223"/>
      <c r="D35" s="224"/>
      <c r="E35" s="225"/>
      <c r="F35" s="226"/>
      <c r="G35" s="227"/>
      <c r="H35" s="228"/>
      <c r="I35" s="137">
        <f t="shared" si="33"/>
        <v>0</v>
      </c>
      <c r="J35" s="227"/>
      <c r="K35" s="138">
        <f t="shared" si="34"/>
        <v>0</v>
      </c>
      <c r="L35" s="229"/>
      <c r="M35" s="137">
        <f t="shared" si="35"/>
        <v>0</v>
      </c>
      <c r="N35" s="230"/>
      <c r="O35" s="139" t="str">
        <f>IF(N35&lt;&gt;0,+VLOOKUP(N35,'Ann. Formulaire Bois Dispo FR'!A$8:B$292,2,FALSE),"")</f>
        <v/>
      </c>
      <c r="P35" s="231"/>
      <c r="Q35" s="221">
        <f t="shared" si="36"/>
        <v>0</v>
      </c>
      <c r="R35" s="140">
        <f t="shared" si="37"/>
        <v>0</v>
      </c>
      <c r="S35" s="222">
        <f>+SUMIF('Ann. Formulaire Bois Dispo FR'!A$8:A$292,'Formulaire Bois'!N35,'Ann. Formulaire Bois Dispo FR'!D$8:D$292)</f>
        <v>0</v>
      </c>
      <c r="T35" s="140">
        <f t="shared" si="38"/>
        <v>0</v>
      </c>
      <c r="U35" s="140">
        <f t="shared" si="39"/>
        <v>0</v>
      </c>
      <c r="V35" s="141">
        <f t="shared" si="40"/>
        <v>0</v>
      </c>
    </row>
    <row r="36" spans="2:22" s="142" customFormat="1" ht="13.5" x14ac:dyDescent="0.25">
      <c r="B36" s="136"/>
      <c r="C36" s="223"/>
      <c r="D36" s="224"/>
      <c r="E36" s="225"/>
      <c r="F36" s="226"/>
      <c r="G36" s="227"/>
      <c r="H36" s="228"/>
      <c r="I36" s="137">
        <f t="shared" si="33"/>
        <v>0</v>
      </c>
      <c r="J36" s="227"/>
      <c r="K36" s="138">
        <f t="shared" si="34"/>
        <v>0</v>
      </c>
      <c r="L36" s="229"/>
      <c r="M36" s="137">
        <f t="shared" si="35"/>
        <v>0</v>
      </c>
      <c r="N36" s="230"/>
      <c r="O36" s="139" t="str">
        <f>IF(N36&lt;&gt;0,+VLOOKUP(N36,'Ann. Formulaire Bois Dispo FR'!A$8:B$292,2,FALSE),"")</f>
        <v/>
      </c>
      <c r="P36" s="231"/>
      <c r="Q36" s="221">
        <f t="shared" si="36"/>
        <v>0</v>
      </c>
      <c r="R36" s="140">
        <f t="shared" si="37"/>
        <v>0</v>
      </c>
      <c r="S36" s="222">
        <f>+SUMIF('Ann. Formulaire Bois Dispo FR'!A$8:A$292,'Formulaire Bois'!N36,'Ann. Formulaire Bois Dispo FR'!D$8:D$292)</f>
        <v>0</v>
      </c>
      <c r="T36" s="140">
        <f t="shared" si="38"/>
        <v>0</v>
      </c>
      <c r="U36" s="140">
        <f t="shared" si="39"/>
        <v>0</v>
      </c>
      <c r="V36" s="141">
        <f t="shared" si="40"/>
        <v>0</v>
      </c>
    </row>
    <row r="37" spans="2:22" s="83" customFormat="1" x14ac:dyDescent="0.25">
      <c r="B37" s="143">
        <v>214.6</v>
      </c>
      <c r="C37" s="144" t="s">
        <v>8</v>
      </c>
      <c r="D37" s="145"/>
      <c r="E37" s="146"/>
      <c r="F37" s="123"/>
      <c r="G37" s="124">
        <f>SUM(G38:G40)</f>
        <v>0</v>
      </c>
      <c r="H37" s="125">
        <f>IF(I37&lt;&gt;0,1-G37/I37,0)</f>
        <v>0</v>
      </c>
      <c r="I37" s="126">
        <f>SUM(I38:I40)</f>
        <v>0</v>
      </c>
      <c r="J37" s="124">
        <f>+IF(I37&lt;&gt;0,K37/I37,0)</f>
        <v>0</v>
      </c>
      <c r="K37" s="127">
        <f>SUM(K38:K40)</f>
        <v>0</v>
      </c>
      <c r="L37" s="128">
        <f>+IF(I37&lt;&gt;0,M37/I37,0)</f>
        <v>0</v>
      </c>
      <c r="M37" s="126">
        <f>SUM(M38:M40)</f>
        <v>0</v>
      </c>
      <c r="N37" s="147"/>
      <c r="O37" s="148"/>
      <c r="P37" s="149"/>
      <c r="Q37" s="132">
        <f>+IF(I37&lt;&gt;0,R37/I37,0)</f>
        <v>0</v>
      </c>
      <c r="R37" s="133">
        <f>SUM(R38:R40)</f>
        <v>0</v>
      </c>
      <c r="S37" s="134">
        <f>+IF(R37&lt;&gt;0,T37/R37,0)</f>
        <v>0</v>
      </c>
      <c r="T37" s="133">
        <f>SUM(T38:T40)</f>
        <v>0</v>
      </c>
      <c r="U37" s="133">
        <f>SUM(U38:U40)</f>
        <v>0</v>
      </c>
      <c r="V37" s="135">
        <f>SUM(V38:V40)</f>
        <v>0</v>
      </c>
    </row>
    <row r="38" spans="2:22" s="142" customFormat="1" ht="13.5" x14ac:dyDescent="0.25">
      <c r="B38" s="136"/>
      <c r="C38" s="223" t="s">
        <v>9</v>
      </c>
      <c r="D38" s="224"/>
      <c r="E38" s="225"/>
      <c r="F38" s="226"/>
      <c r="G38" s="227"/>
      <c r="H38" s="228"/>
      <c r="I38" s="137">
        <f t="shared" ref="I38:I40" si="41">+G38/(1-H38)</f>
        <v>0</v>
      </c>
      <c r="J38" s="227"/>
      <c r="K38" s="138">
        <f t="shared" ref="K38:K40" si="42">+I38*J38</f>
        <v>0</v>
      </c>
      <c r="L38" s="229"/>
      <c r="M38" s="137">
        <f t="shared" ref="M38:M40" si="43">+I38*L38</f>
        <v>0</v>
      </c>
      <c r="N38" s="230"/>
      <c r="O38" s="139" t="str">
        <f>IF(N38&lt;&gt;0,+VLOOKUP(N38,'Ann. Formulaire Bois Dispo FR'!A$8:B$292,2,FALSE),"")</f>
        <v/>
      </c>
      <c r="P38" s="231"/>
      <c r="Q38" s="221">
        <f t="shared" ref="Q38:Q40" si="44">+L38</f>
        <v>0</v>
      </c>
      <c r="R38" s="140">
        <f t="shared" ref="R38:R40" si="45">+I38*Q38</f>
        <v>0</v>
      </c>
      <c r="S38" s="222">
        <f>+SUMIF('Ann. Formulaire Bois Dispo FR'!A$8:A$292,'Formulaire Bois'!N38,'Ann. Formulaire Bois Dispo FR'!D$8:D$292)</f>
        <v>0</v>
      </c>
      <c r="T38" s="140">
        <f t="shared" ref="T38:T40" si="46">+R38*S38</f>
        <v>0</v>
      </c>
      <c r="U38" s="140">
        <f t="shared" ref="U38:U40" si="47">+R38*J38</f>
        <v>0</v>
      </c>
      <c r="V38" s="141">
        <f t="shared" ref="V38:V40" si="48">+T38-U38</f>
        <v>0</v>
      </c>
    </row>
    <row r="39" spans="2:22" s="142" customFormat="1" ht="13.5" x14ac:dyDescent="0.25">
      <c r="B39" s="136"/>
      <c r="C39" s="223"/>
      <c r="D39" s="224"/>
      <c r="E39" s="225"/>
      <c r="F39" s="226"/>
      <c r="G39" s="227"/>
      <c r="H39" s="228"/>
      <c r="I39" s="137">
        <f t="shared" si="41"/>
        <v>0</v>
      </c>
      <c r="J39" s="227"/>
      <c r="K39" s="138">
        <f t="shared" si="42"/>
        <v>0</v>
      </c>
      <c r="L39" s="229"/>
      <c r="M39" s="137">
        <f t="shared" si="43"/>
        <v>0</v>
      </c>
      <c r="N39" s="230"/>
      <c r="O39" s="139" t="str">
        <f>IF(N39&lt;&gt;0,+VLOOKUP(N39,'Ann. Formulaire Bois Dispo FR'!A$8:B$292,2,FALSE),"")</f>
        <v/>
      </c>
      <c r="P39" s="231"/>
      <c r="Q39" s="221">
        <f t="shared" si="44"/>
        <v>0</v>
      </c>
      <c r="R39" s="140">
        <f t="shared" si="45"/>
        <v>0</v>
      </c>
      <c r="S39" s="222">
        <f>+SUMIF('Ann. Formulaire Bois Dispo FR'!A$8:A$292,'Formulaire Bois'!N39,'Ann. Formulaire Bois Dispo FR'!D$8:D$292)</f>
        <v>0</v>
      </c>
      <c r="T39" s="140">
        <f t="shared" si="46"/>
        <v>0</v>
      </c>
      <c r="U39" s="140">
        <f t="shared" si="47"/>
        <v>0</v>
      </c>
      <c r="V39" s="141">
        <f t="shared" si="48"/>
        <v>0</v>
      </c>
    </row>
    <row r="40" spans="2:22" s="142" customFormat="1" ht="13.5" x14ac:dyDescent="0.25">
      <c r="B40" s="136"/>
      <c r="C40" s="223"/>
      <c r="D40" s="224"/>
      <c r="E40" s="225"/>
      <c r="F40" s="226"/>
      <c r="G40" s="227"/>
      <c r="H40" s="228"/>
      <c r="I40" s="137">
        <f t="shared" si="41"/>
        <v>0</v>
      </c>
      <c r="J40" s="227"/>
      <c r="K40" s="138">
        <f t="shared" si="42"/>
        <v>0</v>
      </c>
      <c r="L40" s="229"/>
      <c r="M40" s="137">
        <f t="shared" si="43"/>
        <v>0</v>
      </c>
      <c r="N40" s="230"/>
      <c r="O40" s="139" t="str">
        <f>IF(N40&lt;&gt;0,+VLOOKUP(N40,'Ann. Formulaire Bois Dispo FR'!A$8:B$292,2,FALSE),"")</f>
        <v/>
      </c>
      <c r="P40" s="231"/>
      <c r="Q40" s="221">
        <f t="shared" si="44"/>
        <v>0</v>
      </c>
      <c r="R40" s="140">
        <f t="shared" si="45"/>
        <v>0</v>
      </c>
      <c r="S40" s="222">
        <f>+SUMIF('Ann. Formulaire Bois Dispo FR'!A$8:A$292,'Formulaire Bois'!N40,'Ann. Formulaire Bois Dispo FR'!D$8:D$292)</f>
        <v>0</v>
      </c>
      <c r="T40" s="140">
        <f t="shared" si="46"/>
        <v>0</v>
      </c>
      <c r="U40" s="140">
        <f t="shared" si="47"/>
        <v>0</v>
      </c>
      <c r="V40" s="141">
        <f t="shared" si="48"/>
        <v>0</v>
      </c>
    </row>
    <row r="41" spans="2:22" s="101" customFormat="1" x14ac:dyDescent="0.25">
      <c r="B41" s="150"/>
      <c r="C41" s="151"/>
      <c r="D41" s="152"/>
      <c r="E41" s="153"/>
      <c r="F41" s="154"/>
      <c r="G41" s="155"/>
      <c r="H41" s="156"/>
      <c r="I41" s="157"/>
      <c r="J41" s="155"/>
      <c r="K41" s="158"/>
      <c r="L41" s="159"/>
      <c r="M41" s="157"/>
      <c r="N41" s="160"/>
      <c r="O41" s="161"/>
      <c r="P41" s="162"/>
      <c r="Q41" s="163"/>
      <c r="R41" s="164"/>
      <c r="S41" s="165"/>
      <c r="T41" s="164"/>
      <c r="U41" s="164"/>
      <c r="V41" s="166"/>
    </row>
    <row r="42" spans="2:22" s="83" customFormat="1" x14ac:dyDescent="0.25">
      <c r="B42" s="102">
        <v>221</v>
      </c>
      <c r="C42" s="103" t="s">
        <v>11</v>
      </c>
      <c r="D42" s="104"/>
      <c r="E42" s="105"/>
      <c r="F42" s="106"/>
      <c r="G42" s="107">
        <f>+G43+G47+G51</f>
        <v>0</v>
      </c>
      <c r="H42" s="167">
        <f>IF(I42&lt;&gt;0,1-G42/I42,0)</f>
        <v>0</v>
      </c>
      <c r="I42" s="109">
        <f>+I43+I47+I51</f>
        <v>0</v>
      </c>
      <c r="J42" s="107">
        <f>+IF(I42&lt;&gt;0,K42/I42,0)</f>
        <v>0</v>
      </c>
      <c r="K42" s="110">
        <f>+K43+K47+K51</f>
        <v>0</v>
      </c>
      <c r="L42" s="111">
        <f t="shared" ref="L42:L43" si="49">+IF(I42&lt;&gt;0,M42/I42,0)</f>
        <v>0</v>
      </c>
      <c r="M42" s="109">
        <f>+M43+M47+M51</f>
        <v>0</v>
      </c>
      <c r="N42" s="112"/>
      <c r="O42" s="113"/>
      <c r="P42" s="114"/>
      <c r="Q42" s="115">
        <f>+IF(I42&lt;&gt;0,R42/I42,0)</f>
        <v>0</v>
      </c>
      <c r="R42" s="116">
        <f>+R43+R47+R51</f>
        <v>0</v>
      </c>
      <c r="S42" s="117">
        <f>+IF(R42&lt;&gt;0,T42/R42,0)</f>
        <v>0</v>
      </c>
      <c r="T42" s="116">
        <f>+T43+T47+T51</f>
        <v>0</v>
      </c>
      <c r="U42" s="116">
        <f>+U43+U47+U51</f>
        <v>0</v>
      </c>
      <c r="V42" s="118">
        <f>+V43+V47+V51</f>
        <v>0</v>
      </c>
    </row>
    <row r="43" spans="2:22" s="83" customFormat="1" x14ac:dyDescent="0.25">
      <c r="B43" s="168">
        <v>221</v>
      </c>
      <c r="C43" s="120" t="s">
        <v>12</v>
      </c>
      <c r="D43" s="121"/>
      <c r="E43" s="122"/>
      <c r="F43" s="123"/>
      <c r="G43" s="124">
        <f>SUM(G44:G46)</f>
        <v>0</v>
      </c>
      <c r="H43" s="125">
        <f>IF(I43&lt;&gt;0,1-G43/I43,0)</f>
        <v>0</v>
      </c>
      <c r="I43" s="126">
        <f>SUM(I44:I46)</f>
        <v>0</v>
      </c>
      <c r="J43" s="124">
        <f>+IF(I43&lt;&gt;0,K43/I43,0)</f>
        <v>0</v>
      </c>
      <c r="K43" s="127">
        <f>SUM(K44:K46)</f>
        <v>0</v>
      </c>
      <c r="L43" s="128">
        <f t="shared" si="49"/>
        <v>0</v>
      </c>
      <c r="M43" s="126">
        <f>SUM(M44:M46)</f>
        <v>0</v>
      </c>
      <c r="N43" s="129"/>
      <c r="O43" s="130"/>
      <c r="P43" s="131"/>
      <c r="Q43" s="132">
        <f>+IF(I43&lt;&gt;0,R43/I43,0)</f>
        <v>0</v>
      </c>
      <c r="R43" s="133">
        <f>SUM(R44:R46)</f>
        <v>0</v>
      </c>
      <c r="S43" s="134">
        <f>+IF(R43&lt;&gt;0,T43/R43,0)</f>
        <v>0</v>
      </c>
      <c r="T43" s="133">
        <f>SUM(T44:T46)</f>
        <v>0</v>
      </c>
      <c r="U43" s="133">
        <f>SUM(U44:U46)</f>
        <v>0</v>
      </c>
      <c r="V43" s="135">
        <f>SUM(V44:V46)</f>
        <v>0</v>
      </c>
    </row>
    <row r="44" spans="2:22" s="142" customFormat="1" ht="13.5" x14ac:dyDescent="0.25">
      <c r="B44" s="136"/>
      <c r="C44" s="223" t="s">
        <v>9</v>
      </c>
      <c r="D44" s="224"/>
      <c r="E44" s="225"/>
      <c r="F44" s="226"/>
      <c r="G44" s="227"/>
      <c r="H44" s="228"/>
      <c r="I44" s="137">
        <f t="shared" ref="I44:I46" si="50">+G44/(1-H44)</f>
        <v>0</v>
      </c>
      <c r="J44" s="227"/>
      <c r="K44" s="138">
        <f t="shared" ref="K44:K46" si="51">+I44*J44</f>
        <v>0</v>
      </c>
      <c r="L44" s="229"/>
      <c r="M44" s="137">
        <f t="shared" ref="M44:M46" si="52">+I44*L44</f>
        <v>0</v>
      </c>
      <c r="N44" s="230"/>
      <c r="O44" s="139" t="str">
        <f>IF(N44&lt;&gt;0,+VLOOKUP(N44,'Ann. Formulaire Bois Dispo FR'!A$8:B$292,2,FALSE),"")</f>
        <v/>
      </c>
      <c r="P44" s="231"/>
      <c r="Q44" s="221">
        <f t="shared" ref="Q44:Q46" si="53">+L44</f>
        <v>0</v>
      </c>
      <c r="R44" s="140">
        <f t="shared" ref="R44:R46" si="54">+I44*Q44</f>
        <v>0</v>
      </c>
      <c r="S44" s="222">
        <f>+SUMIF('Ann. Formulaire Bois Dispo FR'!A$8:A$292,'Formulaire Bois'!N44,'Ann. Formulaire Bois Dispo FR'!D$8:D$292)</f>
        <v>0</v>
      </c>
      <c r="T44" s="140">
        <f t="shared" ref="T44:T46" si="55">+R44*S44</f>
        <v>0</v>
      </c>
      <c r="U44" s="140">
        <f t="shared" ref="U44:U46" si="56">+R44*J44</f>
        <v>0</v>
      </c>
      <c r="V44" s="141">
        <f t="shared" ref="V44:V46" si="57">+T44-U44</f>
        <v>0</v>
      </c>
    </row>
    <row r="45" spans="2:22" s="142" customFormat="1" ht="13.5" x14ac:dyDescent="0.25">
      <c r="B45" s="136"/>
      <c r="C45" s="223"/>
      <c r="D45" s="224"/>
      <c r="E45" s="225"/>
      <c r="F45" s="226"/>
      <c r="G45" s="227"/>
      <c r="H45" s="228"/>
      <c r="I45" s="137">
        <f t="shared" si="50"/>
        <v>0</v>
      </c>
      <c r="J45" s="227"/>
      <c r="K45" s="138">
        <f t="shared" si="51"/>
        <v>0</v>
      </c>
      <c r="L45" s="229"/>
      <c r="M45" s="137">
        <f t="shared" si="52"/>
        <v>0</v>
      </c>
      <c r="N45" s="230"/>
      <c r="O45" s="139" t="str">
        <f>IF(N45&lt;&gt;0,+VLOOKUP(N45,'Ann. Formulaire Bois Dispo FR'!A$8:B$292,2,FALSE),"")</f>
        <v/>
      </c>
      <c r="P45" s="231"/>
      <c r="Q45" s="221">
        <f t="shared" si="53"/>
        <v>0</v>
      </c>
      <c r="R45" s="140">
        <f t="shared" si="54"/>
        <v>0</v>
      </c>
      <c r="S45" s="222">
        <f>+SUMIF('Ann. Formulaire Bois Dispo FR'!A$8:A$292,'Formulaire Bois'!N45,'Ann. Formulaire Bois Dispo FR'!D$8:D$292)</f>
        <v>0</v>
      </c>
      <c r="T45" s="140">
        <f t="shared" si="55"/>
        <v>0</v>
      </c>
      <c r="U45" s="140">
        <f t="shared" si="56"/>
        <v>0</v>
      </c>
      <c r="V45" s="141">
        <f t="shared" si="57"/>
        <v>0</v>
      </c>
    </row>
    <row r="46" spans="2:22" s="142" customFormat="1" ht="13.5" x14ac:dyDescent="0.25">
      <c r="B46" s="136"/>
      <c r="C46" s="223"/>
      <c r="D46" s="224"/>
      <c r="E46" s="225"/>
      <c r="F46" s="226"/>
      <c r="G46" s="227"/>
      <c r="H46" s="228"/>
      <c r="I46" s="137">
        <f t="shared" si="50"/>
        <v>0</v>
      </c>
      <c r="J46" s="227"/>
      <c r="K46" s="138">
        <f t="shared" si="51"/>
        <v>0</v>
      </c>
      <c r="L46" s="229"/>
      <c r="M46" s="137">
        <f t="shared" si="52"/>
        <v>0</v>
      </c>
      <c r="N46" s="230"/>
      <c r="O46" s="139" t="str">
        <f>IF(N46&lt;&gt;0,+VLOOKUP(N46,'Ann. Formulaire Bois Dispo FR'!A$8:B$292,2,FALSE),"")</f>
        <v/>
      </c>
      <c r="P46" s="231"/>
      <c r="Q46" s="221">
        <f t="shared" si="53"/>
        <v>0</v>
      </c>
      <c r="R46" s="140">
        <f t="shared" si="54"/>
        <v>0</v>
      </c>
      <c r="S46" s="222">
        <f>+SUMIF('Ann. Formulaire Bois Dispo FR'!A$8:A$292,'Formulaire Bois'!N46,'Ann. Formulaire Bois Dispo FR'!D$8:D$292)</f>
        <v>0</v>
      </c>
      <c r="T46" s="140">
        <f t="shared" si="55"/>
        <v>0</v>
      </c>
      <c r="U46" s="140">
        <f t="shared" si="56"/>
        <v>0</v>
      </c>
      <c r="V46" s="141">
        <f t="shared" si="57"/>
        <v>0</v>
      </c>
    </row>
    <row r="47" spans="2:22" s="83" customFormat="1" x14ac:dyDescent="0.25">
      <c r="B47" s="143">
        <v>221.1</v>
      </c>
      <c r="C47" s="144" t="s">
        <v>13</v>
      </c>
      <c r="D47" s="145"/>
      <c r="E47" s="146"/>
      <c r="F47" s="123"/>
      <c r="G47" s="124">
        <f>SUM(G48:G50)</f>
        <v>0</v>
      </c>
      <c r="H47" s="125">
        <f>IF(I47&lt;&gt;0,1-G47/I47,0)</f>
        <v>0</v>
      </c>
      <c r="I47" s="126">
        <f>SUM(I48:I50)</f>
        <v>0</v>
      </c>
      <c r="J47" s="124">
        <f>+IF(I47&lt;&gt;0,K47/I47,0)</f>
        <v>0</v>
      </c>
      <c r="K47" s="127">
        <f>SUM(K48:K50)</f>
        <v>0</v>
      </c>
      <c r="L47" s="128">
        <f>+IF(I47&lt;&gt;0,M47/I47,0)</f>
        <v>0</v>
      </c>
      <c r="M47" s="126">
        <f>SUM(M48:M50)</f>
        <v>0</v>
      </c>
      <c r="N47" s="147"/>
      <c r="O47" s="148"/>
      <c r="P47" s="149"/>
      <c r="Q47" s="132">
        <f>+IF(I47&lt;&gt;0,R47/I47,0)</f>
        <v>0</v>
      </c>
      <c r="R47" s="133">
        <f>SUM(R48:R50)</f>
        <v>0</v>
      </c>
      <c r="S47" s="134">
        <f>+IF(R47&lt;&gt;0,T47/R47,0)</f>
        <v>0</v>
      </c>
      <c r="T47" s="133">
        <f>SUM(T48:T50)</f>
        <v>0</v>
      </c>
      <c r="U47" s="133">
        <f>SUM(U48:U50)</f>
        <v>0</v>
      </c>
      <c r="V47" s="135">
        <f>SUM(V48:V50)</f>
        <v>0</v>
      </c>
    </row>
    <row r="48" spans="2:22" s="142" customFormat="1" ht="13.5" x14ac:dyDescent="0.25">
      <c r="B48" s="136"/>
      <c r="C48" s="223" t="s">
        <v>9</v>
      </c>
      <c r="D48" s="224"/>
      <c r="E48" s="225"/>
      <c r="F48" s="226"/>
      <c r="G48" s="227"/>
      <c r="H48" s="228"/>
      <c r="I48" s="137">
        <f t="shared" ref="I48:I50" si="58">+G48/(1-H48)</f>
        <v>0</v>
      </c>
      <c r="J48" s="227"/>
      <c r="K48" s="138">
        <f t="shared" ref="K48:K50" si="59">+I48*J48</f>
        <v>0</v>
      </c>
      <c r="L48" s="229"/>
      <c r="M48" s="137">
        <f t="shared" ref="M48:M50" si="60">+I48*L48</f>
        <v>0</v>
      </c>
      <c r="N48" s="230"/>
      <c r="O48" s="139" t="str">
        <f>IF(N48&lt;&gt;0,+VLOOKUP(N48,'Ann. Formulaire Bois Dispo FR'!A$8:B$292,2,FALSE),"")</f>
        <v/>
      </c>
      <c r="P48" s="231"/>
      <c r="Q48" s="221">
        <f t="shared" ref="Q48:Q50" si="61">+L48</f>
        <v>0</v>
      </c>
      <c r="R48" s="140">
        <f t="shared" ref="R48:R50" si="62">+I48*Q48</f>
        <v>0</v>
      </c>
      <c r="S48" s="222">
        <f>+SUMIF('Ann. Formulaire Bois Dispo FR'!A$8:A$292,'Formulaire Bois'!N48,'Ann. Formulaire Bois Dispo FR'!D$8:D$292)</f>
        <v>0</v>
      </c>
      <c r="T48" s="140">
        <f t="shared" ref="T48:T50" si="63">+R48*S48</f>
        <v>0</v>
      </c>
      <c r="U48" s="140">
        <f t="shared" ref="U48:U50" si="64">+R48*J48</f>
        <v>0</v>
      </c>
      <c r="V48" s="141">
        <f t="shared" ref="V48:V50" si="65">+T48-U48</f>
        <v>0</v>
      </c>
    </row>
    <row r="49" spans="2:22" s="142" customFormat="1" ht="13.5" x14ac:dyDescent="0.25">
      <c r="B49" s="136"/>
      <c r="C49" s="223"/>
      <c r="D49" s="224"/>
      <c r="E49" s="225"/>
      <c r="F49" s="226"/>
      <c r="G49" s="227"/>
      <c r="H49" s="228"/>
      <c r="I49" s="137">
        <f t="shared" si="58"/>
        <v>0</v>
      </c>
      <c r="J49" s="227"/>
      <c r="K49" s="138">
        <f t="shared" si="59"/>
        <v>0</v>
      </c>
      <c r="L49" s="229"/>
      <c r="M49" s="137">
        <f t="shared" si="60"/>
        <v>0</v>
      </c>
      <c r="N49" s="230"/>
      <c r="O49" s="139" t="str">
        <f>IF(N49&lt;&gt;0,+VLOOKUP(N49,'Ann. Formulaire Bois Dispo FR'!A$8:B$292,2,FALSE),"")</f>
        <v/>
      </c>
      <c r="P49" s="231"/>
      <c r="Q49" s="221">
        <f t="shared" si="61"/>
        <v>0</v>
      </c>
      <c r="R49" s="140">
        <f t="shared" si="62"/>
        <v>0</v>
      </c>
      <c r="S49" s="222">
        <f>+SUMIF('Ann. Formulaire Bois Dispo FR'!A$8:A$292,'Formulaire Bois'!N49,'Ann. Formulaire Bois Dispo FR'!D$8:D$292)</f>
        <v>0</v>
      </c>
      <c r="T49" s="140">
        <f t="shared" si="63"/>
        <v>0</v>
      </c>
      <c r="U49" s="140">
        <f t="shared" si="64"/>
        <v>0</v>
      </c>
      <c r="V49" s="141">
        <f t="shared" si="65"/>
        <v>0</v>
      </c>
    </row>
    <row r="50" spans="2:22" s="142" customFormat="1" ht="13.5" x14ac:dyDescent="0.25">
      <c r="B50" s="136"/>
      <c r="C50" s="223"/>
      <c r="D50" s="224"/>
      <c r="E50" s="225"/>
      <c r="F50" s="226"/>
      <c r="G50" s="227"/>
      <c r="H50" s="228"/>
      <c r="I50" s="137">
        <f t="shared" si="58"/>
        <v>0</v>
      </c>
      <c r="J50" s="227"/>
      <c r="K50" s="138">
        <f t="shared" si="59"/>
        <v>0</v>
      </c>
      <c r="L50" s="229"/>
      <c r="M50" s="137">
        <f t="shared" si="60"/>
        <v>0</v>
      </c>
      <c r="N50" s="230"/>
      <c r="O50" s="139" t="str">
        <f>IF(N50&lt;&gt;0,+VLOOKUP(N50,'Ann. Formulaire Bois Dispo FR'!A$8:B$292,2,FALSE),"")</f>
        <v/>
      </c>
      <c r="P50" s="231"/>
      <c r="Q50" s="221">
        <f t="shared" si="61"/>
        <v>0</v>
      </c>
      <c r="R50" s="140">
        <f t="shared" si="62"/>
        <v>0</v>
      </c>
      <c r="S50" s="222">
        <f>+SUMIF('Ann. Formulaire Bois Dispo FR'!A$8:A$292,'Formulaire Bois'!N50,'Ann. Formulaire Bois Dispo FR'!D$8:D$292)</f>
        <v>0</v>
      </c>
      <c r="T50" s="140">
        <f t="shared" si="63"/>
        <v>0</v>
      </c>
      <c r="U50" s="140">
        <f t="shared" si="64"/>
        <v>0</v>
      </c>
      <c r="V50" s="141">
        <f t="shared" si="65"/>
        <v>0</v>
      </c>
    </row>
    <row r="51" spans="2:22" s="83" customFormat="1" x14ac:dyDescent="0.25">
      <c r="B51" s="143">
        <v>221.5</v>
      </c>
      <c r="C51" s="144" t="s">
        <v>14</v>
      </c>
      <c r="D51" s="145"/>
      <c r="E51" s="146"/>
      <c r="F51" s="123"/>
      <c r="G51" s="124">
        <f>SUM(G52:G54)</f>
        <v>0</v>
      </c>
      <c r="H51" s="125">
        <f>IF(I51&lt;&gt;0,1-G51/I51,0)</f>
        <v>0</v>
      </c>
      <c r="I51" s="126">
        <f>SUM(I52:I54)</f>
        <v>0</v>
      </c>
      <c r="J51" s="124">
        <f>+IF(I51&lt;&gt;0,K51/I51,0)</f>
        <v>0</v>
      </c>
      <c r="K51" s="127">
        <f>SUM(K52:K54)</f>
        <v>0</v>
      </c>
      <c r="L51" s="128">
        <f>+IF(I51&lt;&gt;0,M51/I51,0)</f>
        <v>0</v>
      </c>
      <c r="M51" s="126">
        <f>SUM(M52:M54)</f>
        <v>0</v>
      </c>
      <c r="N51" s="147"/>
      <c r="O51" s="148"/>
      <c r="P51" s="149"/>
      <c r="Q51" s="132">
        <f>+IF(I51&lt;&gt;0,R51/I51,0)</f>
        <v>0</v>
      </c>
      <c r="R51" s="133">
        <f>SUM(R52:R54)</f>
        <v>0</v>
      </c>
      <c r="S51" s="134">
        <f>+IF(R51&lt;&gt;0,T51/R51,0)</f>
        <v>0</v>
      </c>
      <c r="T51" s="133">
        <f>SUM(T52:T54)</f>
        <v>0</v>
      </c>
      <c r="U51" s="133">
        <f>SUM(U52:U54)</f>
        <v>0</v>
      </c>
      <c r="V51" s="135">
        <f>SUM(V52:V54)</f>
        <v>0</v>
      </c>
    </row>
    <row r="52" spans="2:22" s="142" customFormat="1" ht="13.5" x14ac:dyDescent="0.25">
      <c r="B52" s="136"/>
      <c r="C52" s="223" t="s">
        <v>9</v>
      </c>
      <c r="D52" s="224"/>
      <c r="E52" s="225"/>
      <c r="F52" s="226"/>
      <c r="G52" s="227"/>
      <c r="H52" s="228"/>
      <c r="I52" s="137">
        <f t="shared" ref="I52:I54" si="66">+G52/(1-H52)</f>
        <v>0</v>
      </c>
      <c r="J52" s="227"/>
      <c r="K52" s="138">
        <f t="shared" ref="K52:K54" si="67">+I52*J52</f>
        <v>0</v>
      </c>
      <c r="L52" s="229"/>
      <c r="M52" s="137">
        <f t="shared" ref="M52:M54" si="68">+I52*L52</f>
        <v>0</v>
      </c>
      <c r="N52" s="230"/>
      <c r="O52" s="139" t="str">
        <f>IF(N52&lt;&gt;0,+VLOOKUP(N52,'Ann. Formulaire Bois Dispo FR'!A$8:B$292,2,FALSE),"")</f>
        <v/>
      </c>
      <c r="P52" s="231"/>
      <c r="Q52" s="221">
        <f t="shared" ref="Q52:Q54" si="69">+L52</f>
        <v>0</v>
      </c>
      <c r="R52" s="140">
        <f t="shared" ref="R52:R54" si="70">+I52*Q52</f>
        <v>0</v>
      </c>
      <c r="S52" s="222">
        <f>+SUMIF('Ann. Formulaire Bois Dispo FR'!A$8:A$292,'Formulaire Bois'!N52,'Ann. Formulaire Bois Dispo FR'!D$8:D$292)</f>
        <v>0</v>
      </c>
      <c r="T52" s="140">
        <f t="shared" ref="T52:T54" si="71">+R52*S52</f>
        <v>0</v>
      </c>
      <c r="U52" s="140">
        <f t="shared" ref="U52:U54" si="72">+R52*J52</f>
        <v>0</v>
      </c>
      <c r="V52" s="141">
        <f t="shared" ref="V52:V54" si="73">+T52-U52</f>
        <v>0</v>
      </c>
    </row>
    <row r="53" spans="2:22" s="142" customFormat="1" ht="13.5" x14ac:dyDescent="0.25">
      <c r="B53" s="136"/>
      <c r="C53" s="223"/>
      <c r="D53" s="224"/>
      <c r="E53" s="225"/>
      <c r="F53" s="226"/>
      <c r="G53" s="227"/>
      <c r="H53" s="228"/>
      <c r="I53" s="137">
        <f t="shared" si="66"/>
        <v>0</v>
      </c>
      <c r="J53" s="227"/>
      <c r="K53" s="138">
        <f t="shared" si="67"/>
        <v>0</v>
      </c>
      <c r="L53" s="229"/>
      <c r="M53" s="137">
        <f t="shared" si="68"/>
        <v>0</v>
      </c>
      <c r="N53" s="230"/>
      <c r="O53" s="139" t="str">
        <f>IF(N53&lt;&gt;0,+VLOOKUP(N53,'Ann. Formulaire Bois Dispo FR'!A$8:B$292,2,FALSE),"")</f>
        <v/>
      </c>
      <c r="P53" s="231"/>
      <c r="Q53" s="221">
        <f t="shared" si="69"/>
        <v>0</v>
      </c>
      <c r="R53" s="140">
        <f t="shared" si="70"/>
        <v>0</v>
      </c>
      <c r="S53" s="222">
        <f>+SUMIF('Ann. Formulaire Bois Dispo FR'!A$8:A$292,'Formulaire Bois'!N53,'Ann. Formulaire Bois Dispo FR'!D$8:D$292)</f>
        <v>0</v>
      </c>
      <c r="T53" s="140">
        <f t="shared" si="71"/>
        <v>0</v>
      </c>
      <c r="U53" s="140">
        <f t="shared" si="72"/>
        <v>0</v>
      </c>
      <c r="V53" s="141">
        <f t="shared" si="73"/>
        <v>0</v>
      </c>
    </row>
    <row r="54" spans="2:22" s="142" customFormat="1" ht="13.5" x14ac:dyDescent="0.25">
      <c r="B54" s="136"/>
      <c r="C54" s="223"/>
      <c r="D54" s="224"/>
      <c r="E54" s="225"/>
      <c r="F54" s="226"/>
      <c r="G54" s="227"/>
      <c r="H54" s="228"/>
      <c r="I54" s="137">
        <f t="shared" si="66"/>
        <v>0</v>
      </c>
      <c r="J54" s="227"/>
      <c r="K54" s="138">
        <f t="shared" si="67"/>
        <v>0</v>
      </c>
      <c r="L54" s="229"/>
      <c r="M54" s="137">
        <f t="shared" si="68"/>
        <v>0</v>
      </c>
      <c r="N54" s="230"/>
      <c r="O54" s="139" t="str">
        <f>IF(N54&lt;&gt;0,+VLOOKUP(N54,'Ann. Formulaire Bois Dispo FR'!A$8:B$292,2,FALSE),"")</f>
        <v/>
      </c>
      <c r="P54" s="231"/>
      <c r="Q54" s="221">
        <f t="shared" si="69"/>
        <v>0</v>
      </c>
      <c r="R54" s="140">
        <f t="shared" si="70"/>
        <v>0</v>
      </c>
      <c r="S54" s="222">
        <f>+SUMIF('Ann. Formulaire Bois Dispo FR'!A$8:A$292,'Formulaire Bois'!N54,'Ann. Formulaire Bois Dispo FR'!D$8:D$292)</f>
        <v>0</v>
      </c>
      <c r="T54" s="140">
        <f t="shared" si="71"/>
        <v>0</v>
      </c>
      <c r="U54" s="140">
        <f t="shared" si="72"/>
        <v>0</v>
      </c>
      <c r="V54" s="141">
        <f t="shared" si="73"/>
        <v>0</v>
      </c>
    </row>
    <row r="55" spans="2:22" s="101" customFormat="1" ht="12" customHeight="1" x14ac:dyDescent="0.25">
      <c r="B55" s="150"/>
      <c r="C55" s="151"/>
      <c r="D55" s="152"/>
      <c r="E55" s="153"/>
      <c r="F55" s="154"/>
      <c r="G55" s="155"/>
      <c r="H55" s="156"/>
      <c r="I55" s="157"/>
      <c r="J55" s="155"/>
      <c r="K55" s="158"/>
      <c r="L55" s="159"/>
      <c r="M55" s="157"/>
      <c r="N55" s="160"/>
      <c r="O55" s="161"/>
      <c r="P55" s="162"/>
      <c r="Q55" s="163"/>
      <c r="R55" s="164"/>
      <c r="S55" s="165"/>
      <c r="T55" s="164"/>
      <c r="U55" s="164"/>
      <c r="V55" s="166"/>
    </row>
    <row r="56" spans="2:22" s="83" customFormat="1" x14ac:dyDescent="0.25">
      <c r="B56" s="102">
        <v>273</v>
      </c>
      <c r="C56" s="103" t="s">
        <v>2</v>
      </c>
      <c r="D56" s="104"/>
      <c r="E56" s="105"/>
      <c r="F56" s="106"/>
      <c r="G56" s="107">
        <f>+G57+G61+G65+G69</f>
        <v>0</v>
      </c>
      <c r="H56" s="167">
        <f>IF(I56&lt;&gt;0,1-G56/I56,0)</f>
        <v>0</v>
      </c>
      <c r="I56" s="109">
        <f>+I57+I61+I65+I69</f>
        <v>0</v>
      </c>
      <c r="J56" s="107">
        <f>+IF(I56&lt;&gt;0,K56/I56,0)</f>
        <v>0</v>
      </c>
      <c r="K56" s="110">
        <f>+K57+K61+K65+K69</f>
        <v>0</v>
      </c>
      <c r="L56" s="111">
        <f t="shared" ref="L56:L57" si="74">+IF(I56&lt;&gt;0,M56/I56,0)</f>
        <v>0</v>
      </c>
      <c r="M56" s="109">
        <f>+M57+M61+M65+M69</f>
        <v>0</v>
      </c>
      <c r="N56" s="112"/>
      <c r="O56" s="113"/>
      <c r="P56" s="114"/>
      <c r="Q56" s="115">
        <f t="shared" ref="Q56:Q57" si="75">+IF(I56&lt;&gt;0,R56/I56,0)</f>
        <v>0</v>
      </c>
      <c r="R56" s="116">
        <f>+R57+R61+R65+R69</f>
        <v>0</v>
      </c>
      <c r="S56" s="117">
        <f>+IF(R56&lt;&gt;0,T56/R56,0)</f>
        <v>0</v>
      </c>
      <c r="T56" s="116">
        <f>+T57+T61+T65+T69</f>
        <v>0</v>
      </c>
      <c r="U56" s="116">
        <f>+U57+U61+U65+U69</f>
        <v>0</v>
      </c>
      <c r="V56" s="118">
        <f>+V57+V61+V65+V69</f>
        <v>0</v>
      </c>
    </row>
    <row r="57" spans="2:22" s="83" customFormat="1" x14ac:dyDescent="0.25">
      <c r="B57" s="168">
        <v>273</v>
      </c>
      <c r="C57" s="120" t="s">
        <v>16</v>
      </c>
      <c r="D57" s="121"/>
      <c r="E57" s="122"/>
      <c r="F57" s="123"/>
      <c r="G57" s="124">
        <f>SUM(G58:G60)</f>
        <v>0</v>
      </c>
      <c r="H57" s="125">
        <f>IF(I57&lt;&gt;0,1-G57/I57,0)</f>
        <v>0</v>
      </c>
      <c r="I57" s="126">
        <f>SUM(I58:I60)</f>
        <v>0</v>
      </c>
      <c r="J57" s="124">
        <f>+IF(I57&lt;&gt;0,K57/I57,0)</f>
        <v>0</v>
      </c>
      <c r="K57" s="127">
        <f>SUM(K58:K60)</f>
        <v>0</v>
      </c>
      <c r="L57" s="128">
        <f t="shared" si="74"/>
        <v>0</v>
      </c>
      <c r="M57" s="126">
        <f>SUM(M58:M60)</f>
        <v>0</v>
      </c>
      <c r="N57" s="129"/>
      <c r="O57" s="130"/>
      <c r="P57" s="131"/>
      <c r="Q57" s="132">
        <f t="shared" si="75"/>
        <v>0</v>
      </c>
      <c r="R57" s="133">
        <f>SUM(R58:R60)</f>
        <v>0</v>
      </c>
      <c r="S57" s="134">
        <f>+IF(R57&lt;&gt;0,T57/R57,0)</f>
        <v>0</v>
      </c>
      <c r="T57" s="133">
        <f>SUM(T58:T60)</f>
        <v>0</v>
      </c>
      <c r="U57" s="133">
        <f>SUM(U58:U60)</f>
        <v>0</v>
      </c>
      <c r="V57" s="135">
        <f>SUM(V58:V60)</f>
        <v>0</v>
      </c>
    </row>
    <row r="58" spans="2:22" s="142" customFormat="1" ht="13.5" x14ac:dyDescent="0.25">
      <c r="B58" s="136"/>
      <c r="C58" s="223" t="s">
        <v>9</v>
      </c>
      <c r="D58" s="224"/>
      <c r="E58" s="225"/>
      <c r="F58" s="226"/>
      <c r="G58" s="227"/>
      <c r="H58" s="228"/>
      <c r="I58" s="137">
        <f t="shared" ref="I58:I60" si="76">+G58/(1-H58)</f>
        <v>0</v>
      </c>
      <c r="J58" s="227"/>
      <c r="K58" s="138">
        <f t="shared" ref="K58:K60" si="77">+I58*J58</f>
        <v>0</v>
      </c>
      <c r="L58" s="229"/>
      <c r="M58" s="137">
        <f t="shared" ref="M58:M60" si="78">+I58*L58</f>
        <v>0</v>
      </c>
      <c r="N58" s="230"/>
      <c r="O58" s="139" t="str">
        <f>IF(N58&lt;&gt;0,+VLOOKUP(N58,'Ann. Formulaire Bois Dispo FR'!A$8:B$292,2,FALSE),"")</f>
        <v/>
      </c>
      <c r="P58" s="231"/>
      <c r="Q58" s="221">
        <f t="shared" ref="Q58:Q60" si="79">+L58</f>
        <v>0</v>
      </c>
      <c r="R58" s="140">
        <f t="shared" ref="R58:R60" si="80">+I58*Q58</f>
        <v>0</v>
      </c>
      <c r="S58" s="222">
        <f>+SUMIF('Ann. Formulaire Bois Dispo FR'!A$8:A$292,'Formulaire Bois'!N58,'Ann. Formulaire Bois Dispo FR'!D$8:D$292)</f>
        <v>0</v>
      </c>
      <c r="T58" s="140">
        <f t="shared" ref="T58:T60" si="81">+R58*S58</f>
        <v>0</v>
      </c>
      <c r="U58" s="140">
        <f t="shared" ref="U58:U60" si="82">+R58*J58</f>
        <v>0</v>
      </c>
      <c r="V58" s="141">
        <f t="shared" ref="V58:V60" si="83">+T58-U58</f>
        <v>0</v>
      </c>
    </row>
    <row r="59" spans="2:22" s="142" customFormat="1" ht="13.5" x14ac:dyDescent="0.25">
      <c r="B59" s="136"/>
      <c r="C59" s="223"/>
      <c r="D59" s="224"/>
      <c r="E59" s="225"/>
      <c r="F59" s="226"/>
      <c r="G59" s="227"/>
      <c r="H59" s="228"/>
      <c r="I59" s="137">
        <f t="shared" si="76"/>
        <v>0</v>
      </c>
      <c r="J59" s="227"/>
      <c r="K59" s="138">
        <f t="shared" si="77"/>
        <v>0</v>
      </c>
      <c r="L59" s="229"/>
      <c r="M59" s="137">
        <f t="shared" si="78"/>
        <v>0</v>
      </c>
      <c r="N59" s="230"/>
      <c r="O59" s="139" t="str">
        <f>IF(N59&lt;&gt;0,+VLOOKUP(N59,'Ann. Formulaire Bois Dispo FR'!A$8:B$292,2,FALSE),"")</f>
        <v/>
      </c>
      <c r="P59" s="231"/>
      <c r="Q59" s="221">
        <f t="shared" si="79"/>
        <v>0</v>
      </c>
      <c r="R59" s="140">
        <f t="shared" si="80"/>
        <v>0</v>
      </c>
      <c r="S59" s="222">
        <f>+SUMIF('Ann. Formulaire Bois Dispo FR'!A$8:A$292,'Formulaire Bois'!N59,'Ann. Formulaire Bois Dispo FR'!D$8:D$292)</f>
        <v>0</v>
      </c>
      <c r="T59" s="140">
        <f t="shared" si="81"/>
        <v>0</v>
      </c>
      <c r="U59" s="140">
        <f t="shared" si="82"/>
        <v>0</v>
      </c>
      <c r="V59" s="141">
        <f t="shared" si="83"/>
        <v>0</v>
      </c>
    </row>
    <row r="60" spans="2:22" s="142" customFormat="1" ht="13.5" x14ac:dyDescent="0.25">
      <c r="B60" s="136"/>
      <c r="C60" s="223"/>
      <c r="D60" s="224"/>
      <c r="E60" s="225"/>
      <c r="F60" s="226"/>
      <c r="G60" s="227"/>
      <c r="H60" s="228"/>
      <c r="I60" s="137">
        <f t="shared" si="76"/>
        <v>0</v>
      </c>
      <c r="J60" s="227"/>
      <c r="K60" s="138">
        <f t="shared" si="77"/>
        <v>0</v>
      </c>
      <c r="L60" s="229"/>
      <c r="M60" s="137">
        <f t="shared" si="78"/>
        <v>0</v>
      </c>
      <c r="N60" s="230"/>
      <c r="O60" s="139" t="str">
        <f>IF(N60&lt;&gt;0,+VLOOKUP(N60,'Ann. Formulaire Bois Dispo FR'!A$8:B$292,2,FALSE),"")</f>
        <v/>
      </c>
      <c r="P60" s="231"/>
      <c r="Q60" s="221">
        <f t="shared" si="79"/>
        <v>0</v>
      </c>
      <c r="R60" s="140">
        <f t="shared" si="80"/>
        <v>0</v>
      </c>
      <c r="S60" s="222">
        <f>+SUMIF('Ann. Formulaire Bois Dispo FR'!A$8:A$292,'Formulaire Bois'!N60,'Ann. Formulaire Bois Dispo FR'!D$8:D$292)</f>
        <v>0</v>
      </c>
      <c r="T60" s="140">
        <f t="shared" si="81"/>
        <v>0</v>
      </c>
      <c r="U60" s="140">
        <f t="shared" si="82"/>
        <v>0</v>
      </c>
      <c r="V60" s="141">
        <f t="shared" si="83"/>
        <v>0</v>
      </c>
    </row>
    <row r="61" spans="2:22" s="83" customFormat="1" x14ac:dyDescent="0.25">
      <c r="B61" s="143">
        <v>273.10000000000002</v>
      </c>
      <c r="C61" s="144" t="s">
        <v>17</v>
      </c>
      <c r="D61" s="145"/>
      <c r="E61" s="146"/>
      <c r="F61" s="123"/>
      <c r="G61" s="124">
        <f>SUM(G62:G64)</f>
        <v>0</v>
      </c>
      <c r="H61" s="125">
        <f>IF(I61&lt;&gt;0,1-G61/I61,0)</f>
        <v>0</v>
      </c>
      <c r="I61" s="126">
        <f>SUM(I62:I64)</f>
        <v>0</v>
      </c>
      <c r="J61" s="124">
        <f>+IF(I61&lt;&gt;0,K61/I61,0)</f>
        <v>0</v>
      </c>
      <c r="K61" s="127">
        <f>SUM(K62:K64)</f>
        <v>0</v>
      </c>
      <c r="L61" s="128">
        <f>+IF(I61&lt;&gt;0,M61/I61,0)</f>
        <v>0</v>
      </c>
      <c r="M61" s="126">
        <f>SUM(M62:M64)</f>
        <v>0</v>
      </c>
      <c r="N61" s="147"/>
      <c r="O61" s="148"/>
      <c r="P61" s="149"/>
      <c r="Q61" s="132">
        <f>+IF(I61&lt;&gt;0,R61/I61,0)</f>
        <v>0</v>
      </c>
      <c r="R61" s="133">
        <f>SUM(R62:R64)</f>
        <v>0</v>
      </c>
      <c r="S61" s="134">
        <f>+IF(R61&lt;&gt;0,T61/R61,0)</f>
        <v>0</v>
      </c>
      <c r="T61" s="133">
        <f>SUM(T62:T64)</f>
        <v>0</v>
      </c>
      <c r="U61" s="133">
        <f>SUM(U62:U64)</f>
        <v>0</v>
      </c>
      <c r="V61" s="135">
        <f>SUM(V62:V64)</f>
        <v>0</v>
      </c>
    </row>
    <row r="62" spans="2:22" s="142" customFormat="1" ht="13.5" x14ac:dyDescent="0.25">
      <c r="B62" s="136"/>
      <c r="C62" s="223" t="s">
        <v>9</v>
      </c>
      <c r="D62" s="224"/>
      <c r="E62" s="225"/>
      <c r="F62" s="226"/>
      <c r="G62" s="227"/>
      <c r="H62" s="228"/>
      <c r="I62" s="137">
        <f t="shared" ref="I62:I64" si="84">+G62/(1-H62)</f>
        <v>0</v>
      </c>
      <c r="J62" s="227"/>
      <c r="K62" s="138">
        <f t="shared" ref="K62:K64" si="85">+I62*J62</f>
        <v>0</v>
      </c>
      <c r="L62" s="229"/>
      <c r="M62" s="137">
        <f t="shared" ref="M62:M64" si="86">+I62*L62</f>
        <v>0</v>
      </c>
      <c r="N62" s="230"/>
      <c r="O62" s="139" t="str">
        <f>IF(N62&lt;&gt;0,+VLOOKUP(N62,'Ann. Formulaire Bois Dispo FR'!A$8:B$292,2,FALSE),"")</f>
        <v/>
      </c>
      <c r="P62" s="231"/>
      <c r="Q62" s="221">
        <f t="shared" ref="Q62:Q64" si="87">+L62</f>
        <v>0</v>
      </c>
      <c r="R62" s="140">
        <f t="shared" ref="R62:R64" si="88">+I62*Q62</f>
        <v>0</v>
      </c>
      <c r="S62" s="222">
        <f>+SUMIF('Ann. Formulaire Bois Dispo FR'!A$8:A$292,'Formulaire Bois'!N62,'Ann. Formulaire Bois Dispo FR'!D$8:D$292)</f>
        <v>0</v>
      </c>
      <c r="T62" s="140">
        <f t="shared" ref="T62:T64" si="89">+R62*S62</f>
        <v>0</v>
      </c>
      <c r="U62" s="140">
        <f t="shared" ref="U62:U64" si="90">+R62*J62</f>
        <v>0</v>
      </c>
      <c r="V62" s="141">
        <f t="shared" ref="V62:V64" si="91">+T62-U62</f>
        <v>0</v>
      </c>
    </row>
    <row r="63" spans="2:22" s="142" customFormat="1" ht="13.5" x14ac:dyDescent="0.25">
      <c r="B63" s="136"/>
      <c r="C63" s="223"/>
      <c r="D63" s="224"/>
      <c r="E63" s="225"/>
      <c r="F63" s="226"/>
      <c r="G63" s="227"/>
      <c r="H63" s="228"/>
      <c r="I63" s="137">
        <f t="shared" si="84"/>
        <v>0</v>
      </c>
      <c r="J63" s="227"/>
      <c r="K63" s="138">
        <f t="shared" si="85"/>
        <v>0</v>
      </c>
      <c r="L63" s="229"/>
      <c r="M63" s="137">
        <f t="shared" si="86"/>
        <v>0</v>
      </c>
      <c r="N63" s="230"/>
      <c r="O63" s="139" t="str">
        <f>IF(N63&lt;&gt;0,+VLOOKUP(N63,'Ann. Formulaire Bois Dispo FR'!A$8:B$292,2,FALSE),"")</f>
        <v/>
      </c>
      <c r="P63" s="231"/>
      <c r="Q63" s="221">
        <f t="shared" si="87"/>
        <v>0</v>
      </c>
      <c r="R63" s="140">
        <f t="shared" si="88"/>
        <v>0</v>
      </c>
      <c r="S63" s="222">
        <f>+SUMIF('Ann. Formulaire Bois Dispo FR'!A$8:A$292,'Formulaire Bois'!N63,'Ann. Formulaire Bois Dispo FR'!D$8:D$292)</f>
        <v>0</v>
      </c>
      <c r="T63" s="140">
        <f t="shared" si="89"/>
        <v>0</v>
      </c>
      <c r="U63" s="140">
        <f t="shared" si="90"/>
        <v>0</v>
      </c>
      <c r="V63" s="141">
        <f t="shared" si="91"/>
        <v>0</v>
      </c>
    </row>
    <row r="64" spans="2:22" s="142" customFormat="1" ht="13.5" x14ac:dyDescent="0.25">
      <c r="B64" s="136"/>
      <c r="C64" s="223"/>
      <c r="D64" s="224"/>
      <c r="E64" s="225"/>
      <c r="F64" s="226"/>
      <c r="G64" s="227"/>
      <c r="H64" s="228"/>
      <c r="I64" s="137">
        <f t="shared" si="84"/>
        <v>0</v>
      </c>
      <c r="J64" s="227"/>
      <c r="K64" s="138">
        <f t="shared" si="85"/>
        <v>0</v>
      </c>
      <c r="L64" s="229"/>
      <c r="M64" s="137">
        <f t="shared" si="86"/>
        <v>0</v>
      </c>
      <c r="N64" s="230"/>
      <c r="O64" s="139" t="str">
        <f>IF(N64&lt;&gt;0,+VLOOKUP(N64,'Ann. Formulaire Bois Dispo FR'!A$8:B$292,2,FALSE),"")</f>
        <v/>
      </c>
      <c r="P64" s="231"/>
      <c r="Q64" s="221">
        <f t="shared" si="87"/>
        <v>0</v>
      </c>
      <c r="R64" s="140">
        <f t="shared" si="88"/>
        <v>0</v>
      </c>
      <c r="S64" s="222">
        <f>+SUMIF('Ann. Formulaire Bois Dispo FR'!A$8:A$292,'Formulaire Bois'!N64,'Ann. Formulaire Bois Dispo FR'!D$8:D$292)</f>
        <v>0</v>
      </c>
      <c r="T64" s="140">
        <f t="shared" si="89"/>
        <v>0</v>
      </c>
      <c r="U64" s="140">
        <f t="shared" si="90"/>
        <v>0</v>
      </c>
      <c r="V64" s="141">
        <f t="shared" si="91"/>
        <v>0</v>
      </c>
    </row>
    <row r="65" spans="2:22" s="83" customFormat="1" x14ac:dyDescent="0.25">
      <c r="B65" s="143">
        <v>273.2</v>
      </c>
      <c r="C65" s="144" t="s">
        <v>18</v>
      </c>
      <c r="D65" s="145"/>
      <c r="E65" s="146"/>
      <c r="F65" s="123"/>
      <c r="G65" s="124">
        <f>SUM(G66:G68)</f>
        <v>0</v>
      </c>
      <c r="H65" s="125">
        <f>IF(I65&lt;&gt;0,1-G65/I65,0)</f>
        <v>0</v>
      </c>
      <c r="I65" s="126">
        <f>SUM(I66:I68)</f>
        <v>0</v>
      </c>
      <c r="J65" s="124">
        <f>+IF(I65&lt;&gt;0,K65/I65,0)</f>
        <v>0</v>
      </c>
      <c r="K65" s="127">
        <f>SUM(K66:K68)</f>
        <v>0</v>
      </c>
      <c r="L65" s="128">
        <f>+IF(I65&lt;&gt;0,M65/I65,0)</f>
        <v>0</v>
      </c>
      <c r="M65" s="126">
        <f>SUM(M66:M68)</f>
        <v>0</v>
      </c>
      <c r="N65" s="147"/>
      <c r="O65" s="148"/>
      <c r="P65" s="149"/>
      <c r="Q65" s="132">
        <f>+IF(I65&lt;&gt;0,R65/I65,0)</f>
        <v>0</v>
      </c>
      <c r="R65" s="133">
        <f>SUM(R66:R68)</f>
        <v>0</v>
      </c>
      <c r="S65" s="134">
        <f>+IF(R65&lt;&gt;0,T65/R65,0)</f>
        <v>0</v>
      </c>
      <c r="T65" s="133">
        <f>SUM(T66:T68)</f>
        <v>0</v>
      </c>
      <c r="U65" s="133">
        <f>SUM(U66:U68)</f>
        <v>0</v>
      </c>
      <c r="V65" s="135">
        <f>SUM(V66:V68)</f>
        <v>0</v>
      </c>
    </row>
    <row r="66" spans="2:22" s="142" customFormat="1" ht="13.5" x14ac:dyDescent="0.25">
      <c r="B66" s="136"/>
      <c r="C66" s="223" t="s">
        <v>9</v>
      </c>
      <c r="D66" s="224"/>
      <c r="E66" s="225"/>
      <c r="F66" s="226"/>
      <c r="G66" s="227"/>
      <c r="H66" s="228"/>
      <c r="I66" s="137">
        <f t="shared" ref="I66:I68" si="92">+G66/(1-H66)</f>
        <v>0</v>
      </c>
      <c r="J66" s="227"/>
      <c r="K66" s="138">
        <f t="shared" ref="K66:K68" si="93">+I66*J66</f>
        <v>0</v>
      </c>
      <c r="L66" s="229"/>
      <c r="M66" s="137">
        <f t="shared" ref="M66:M68" si="94">+I66*L66</f>
        <v>0</v>
      </c>
      <c r="N66" s="230"/>
      <c r="O66" s="139" t="str">
        <f>IF(N66&lt;&gt;0,+VLOOKUP(N66,'Ann. Formulaire Bois Dispo FR'!A$8:B$292,2,FALSE),"")</f>
        <v/>
      </c>
      <c r="P66" s="231"/>
      <c r="Q66" s="221">
        <f t="shared" ref="Q66:Q68" si="95">+L66</f>
        <v>0</v>
      </c>
      <c r="R66" s="140">
        <f t="shared" ref="R66:R68" si="96">+I66*Q66</f>
        <v>0</v>
      </c>
      <c r="S66" s="222">
        <f>+SUMIF('Ann. Formulaire Bois Dispo FR'!A$8:A$292,'Formulaire Bois'!N66,'Ann. Formulaire Bois Dispo FR'!D$8:D$292)</f>
        <v>0</v>
      </c>
      <c r="T66" s="140">
        <f t="shared" ref="T66:T68" si="97">+R66*S66</f>
        <v>0</v>
      </c>
      <c r="U66" s="140">
        <f t="shared" ref="U66:U68" si="98">+R66*J66</f>
        <v>0</v>
      </c>
      <c r="V66" s="141">
        <f t="shared" ref="V66:V68" si="99">+T66-U66</f>
        <v>0</v>
      </c>
    </row>
    <row r="67" spans="2:22" s="142" customFormat="1" ht="13.5" x14ac:dyDescent="0.25">
      <c r="B67" s="136"/>
      <c r="C67" s="223"/>
      <c r="D67" s="224"/>
      <c r="E67" s="225"/>
      <c r="F67" s="226"/>
      <c r="G67" s="227"/>
      <c r="H67" s="228"/>
      <c r="I67" s="137">
        <f t="shared" si="92"/>
        <v>0</v>
      </c>
      <c r="J67" s="227"/>
      <c r="K67" s="138">
        <f t="shared" si="93"/>
        <v>0</v>
      </c>
      <c r="L67" s="229"/>
      <c r="M67" s="137">
        <f t="shared" si="94"/>
        <v>0</v>
      </c>
      <c r="N67" s="230"/>
      <c r="O67" s="139" t="str">
        <f>IF(N67&lt;&gt;0,+VLOOKUP(N67,'Ann. Formulaire Bois Dispo FR'!A$8:B$292,2,FALSE),"")</f>
        <v/>
      </c>
      <c r="P67" s="231"/>
      <c r="Q67" s="221">
        <f t="shared" si="95"/>
        <v>0</v>
      </c>
      <c r="R67" s="140">
        <f t="shared" si="96"/>
        <v>0</v>
      </c>
      <c r="S67" s="222">
        <f>+SUMIF('Ann. Formulaire Bois Dispo FR'!A$8:A$292,'Formulaire Bois'!N67,'Ann. Formulaire Bois Dispo FR'!D$8:D$292)</f>
        <v>0</v>
      </c>
      <c r="T67" s="140">
        <f t="shared" si="97"/>
        <v>0</v>
      </c>
      <c r="U67" s="140">
        <f t="shared" si="98"/>
        <v>0</v>
      </c>
      <c r="V67" s="141">
        <f t="shared" si="99"/>
        <v>0</v>
      </c>
    </row>
    <row r="68" spans="2:22" s="142" customFormat="1" ht="13.5" x14ac:dyDescent="0.25">
      <c r="B68" s="136"/>
      <c r="C68" s="223"/>
      <c r="D68" s="224"/>
      <c r="E68" s="225"/>
      <c r="F68" s="226"/>
      <c r="G68" s="227"/>
      <c r="H68" s="228"/>
      <c r="I68" s="137">
        <f t="shared" si="92"/>
        <v>0</v>
      </c>
      <c r="J68" s="227"/>
      <c r="K68" s="138">
        <f t="shared" si="93"/>
        <v>0</v>
      </c>
      <c r="L68" s="229"/>
      <c r="M68" s="137">
        <f t="shared" si="94"/>
        <v>0</v>
      </c>
      <c r="N68" s="230"/>
      <c r="O68" s="139" t="str">
        <f>IF(N68&lt;&gt;0,+VLOOKUP(N68,'Ann. Formulaire Bois Dispo FR'!A$8:B$292,2,FALSE),"")</f>
        <v/>
      </c>
      <c r="P68" s="231"/>
      <c r="Q68" s="221">
        <f t="shared" si="95"/>
        <v>0</v>
      </c>
      <c r="R68" s="140">
        <f t="shared" si="96"/>
        <v>0</v>
      </c>
      <c r="S68" s="222">
        <f>+SUMIF('Ann. Formulaire Bois Dispo FR'!A$8:A$292,'Formulaire Bois'!N68,'Ann. Formulaire Bois Dispo FR'!D$8:D$292)</f>
        <v>0</v>
      </c>
      <c r="T68" s="140">
        <f t="shared" si="97"/>
        <v>0</v>
      </c>
      <c r="U68" s="140">
        <f t="shared" si="98"/>
        <v>0</v>
      </c>
      <c r="V68" s="141">
        <f t="shared" si="99"/>
        <v>0</v>
      </c>
    </row>
    <row r="69" spans="2:22" s="83" customFormat="1" x14ac:dyDescent="0.25">
      <c r="B69" s="143">
        <v>273.3</v>
      </c>
      <c r="C69" s="144" t="s">
        <v>19</v>
      </c>
      <c r="D69" s="145"/>
      <c r="E69" s="146"/>
      <c r="F69" s="123"/>
      <c r="G69" s="124">
        <f>SUM(G70:G72)</f>
        <v>0</v>
      </c>
      <c r="H69" s="125">
        <f>IF(I69&lt;&gt;0,1-G69/I69,0)</f>
        <v>0</v>
      </c>
      <c r="I69" s="126">
        <f>SUM(I70:I72)</f>
        <v>0</v>
      </c>
      <c r="J69" s="124">
        <f>+IF(I69&lt;&gt;0,K69/I69,0)</f>
        <v>0</v>
      </c>
      <c r="K69" s="127">
        <f>SUM(K70:K72)</f>
        <v>0</v>
      </c>
      <c r="L69" s="128">
        <f>+IF(I69&lt;&gt;0,M69/I69,0)</f>
        <v>0</v>
      </c>
      <c r="M69" s="126">
        <f>SUM(M70:M72)</f>
        <v>0</v>
      </c>
      <c r="N69" s="147"/>
      <c r="O69" s="148"/>
      <c r="P69" s="149"/>
      <c r="Q69" s="132">
        <f>+IF(I69&lt;&gt;0,R69/I69,0)</f>
        <v>0</v>
      </c>
      <c r="R69" s="133">
        <f>SUM(R70:R72)</f>
        <v>0</v>
      </c>
      <c r="S69" s="134">
        <f>+IF(R69&lt;&gt;0,T69/R69,0)</f>
        <v>0</v>
      </c>
      <c r="T69" s="133">
        <f>SUM(T70:T72)</f>
        <v>0</v>
      </c>
      <c r="U69" s="133">
        <f>SUM(U70:U72)</f>
        <v>0</v>
      </c>
      <c r="V69" s="135">
        <f>SUM(V70:V72)</f>
        <v>0</v>
      </c>
    </row>
    <row r="70" spans="2:22" s="142" customFormat="1" ht="13.5" x14ac:dyDescent="0.25">
      <c r="B70" s="136"/>
      <c r="C70" s="223" t="s">
        <v>9</v>
      </c>
      <c r="D70" s="224"/>
      <c r="E70" s="225"/>
      <c r="F70" s="226"/>
      <c r="G70" s="227"/>
      <c r="H70" s="228"/>
      <c r="I70" s="137">
        <f t="shared" ref="I70:I72" si="100">+G70/(1-H70)</f>
        <v>0</v>
      </c>
      <c r="J70" s="227"/>
      <c r="K70" s="138">
        <f t="shared" ref="K70:K72" si="101">+I70*J70</f>
        <v>0</v>
      </c>
      <c r="L70" s="229"/>
      <c r="M70" s="137">
        <f t="shared" ref="M70:M72" si="102">+I70*L70</f>
        <v>0</v>
      </c>
      <c r="N70" s="230"/>
      <c r="O70" s="139" t="str">
        <f>IF(N70&lt;&gt;0,+VLOOKUP(N70,'Ann. Formulaire Bois Dispo FR'!A$8:B$292,2,FALSE),"")</f>
        <v/>
      </c>
      <c r="P70" s="231"/>
      <c r="Q70" s="221">
        <f t="shared" ref="Q70:Q72" si="103">+L70</f>
        <v>0</v>
      </c>
      <c r="R70" s="140">
        <f t="shared" ref="R70:R72" si="104">+I70*Q70</f>
        <v>0</v>
      </c>
      <c r="S70" s="222">
        <f>+SUMIF('Ann. Formulaire Bois Dispo FR'!A$8:A$292,'Formulaire Bois'!N70,'Ann. Formulaire Bois Dispo FR'!D$8:D$292)</f>
        <v>0</v>
      </c>
      <c r="T70" s="140">
        <f t="shared" ref="T70:T72" si="105">+R70*S70</f>
        <v>0</v>
      </c>
      <c r="U70" s="140">
        <f t="shared" ref="U70:U72" si="106">+R70*J70</f>
        <v>0</v>
      </c>
      <c r="V70" s="141">
        <f t="shared" ref="V70:V72" si="107">+T70-U70</f>
        <v>0</v>
      </c>
    </row>
    <row r="71" spans="2:22" s="142" customFormat="1" ht="13.5" x14ac:dyDescent="0.25">
      <c r="B71" s="136"/>
      <c r="C71" s="223"/>
      <c r="D71" s="224"/>
      <c r="E71" s="225"/>
      <c r="F71" s="226"/>
      <c r="G71" s="227"/>
      <c r="H71" s="228"/>
      <c r="I71" s="137">
        <f t="shared" si="100"/>
        <v>0</v>
      </c>
      <c r="J71" s="227"/>
      <c r="K71" s="138">
        <f t="shared" si="101"/>
        <v>0</v>
      </c>
      <c r="L71" s="229"/>
      <c r="M71" s="137">
        <f t="shared" si="102"/>
        <v>0</v>
      </c>
      <c r="N71" s="230"/>
      <c r="O71" s="139" t="str">
        <f>IF(N71&lt;&gt;0,+VLOOKUP(N71,'Ann. Formulaire Bois Dispo FR'!A$8:B$292,2,FALSE),"")</f>
        <v/>
      </c>
      <c r="P71" s="231"/>
      <c r="Q71" s="221">
        <f t="shared" si="103"/>
        <v>0</v>
      </c>
      <c r="R71" s="140">
        <f t="shared" si="104"/>
        <v>0</v>
      </c>
      <c r="S71" s="222">
        <f>+SUMIF('Ann. Formulaire Bois Dispo FR'!A$8:A$292,'Formulaire Bois'!N71,'Ann. Formulaire Bois Dispo FR'!D$8:D$292)</f>
        <v>0</v>
      </c>
      <c r="T71" s="140">
        <f t="shared" si="105"/>
        <v>0</v>
      </c>
      <c r="U71" s="140">
        <f t="shared" si="106"/>
        <v>0</v>
      </c>
      <c r="V71" s="141">
        <f t="shared" si="107"/>
        <v>0</v>
      </c>
    </row>
    <row r="72" spans="2:22" s="142" customFormat="1" ht="13.5" x14ac:dyDescent="0.25">
      <c r="B72" s="136"/>
      <c r="C72" s="223"/>
      <c r="D72" s="224"/>
      <c r="E72" s="225"/>
      <c r="F72" s="226"/>
      <c r="G72" s="227"/>
      <c r="H72" s="228"/>
      <c r="I72" s="137">
        <f t="shared" si="100"/>
        <v>0</v>
      </c>
      <c r="J72" s="227"/>
      <c r="K72" s="138">
        <f t="shared" si="101"/>
        <v>0</v>
      </c>
      <c r="L72" s="229"/>
      <c r="M72" s="137">
        <f t="shared" si="102"/>
        <v>0</v>
      </c>
      <c r="N72" s="230"/>
      <c r="O72" s="139" t="str">
        <f>IF(N72&lt;&gt;0,+VLOOKUP(N72,'Ann. Formulaire Bois Dispo FR'!A$8:B$292,2,FALSE),"")</f>
        <v/>
      </c>
      <c r="P72" s="231"/>
      <c r="Q72" s="221">
        <f t="shared" si="103"/>
        <v>0</v>
      </c>
      <c r="R72" s="140">
        <f t="shared" si="104"/>
        <v>0</v>
      </c>
      <c r="S72" s="222">
        <f>+SUMIF('Ann. Formulaire Bois Dispo FR'!A$8:A$292,'Formulaire Bois'!N72,'Ann. Formulaire Bois Dispo FR'!D$8:D$292)</f>
        <v>0</v>
      </c>
      <c r="T72" s="140">
        <f t="shared" si="105"/>
        <v>0</v>
      </c>
      <c r="U72" s="140">
        <f t="shared" si="106"/>
        <v>0</v>
      </c>
      <c r="V72" s="141">
        <f t="shared" si="107"/>
        <v>0</v>
      </c>
    </row>
    <row r="73" spans="2:22" s="101" customFormat="1" x14ac:dyDescent="0.25">
      <c r="B73" s="150"/>
      <c r="C73" s="151"/>
      <c r="D73" s="152"/>
      <c r="E73" s="153"/>
      <c r="F73" s="154"/>
      <c r="G73" s="155"/>
      <c r="H73" s="156"/>
      <c r="I73" s="157"/>
      <c r="J73" s="155"/>
      <c r="K73" s="158"/>
      <c r="L73" s="159"/>
      <c r="M73" s="157"/>
      <c r="N73" s="160"/>
      <c r="O73" s="161"/>
      <c r="P73" s="162"/>
      <c r="Q73" s="163"/>
      <c r="R73" s="164"/>
      <c r="S73" s="165"/>
      <c r="T73" s="164"/>
      <c r="U73" s="164"/>
      <c r="V73" s="166"/>
    </row>
    <row r="74" spans="2:22" s="83" customFormat="1" x14ac:dyDescent="0.25">
      <c r="B74" s="102">
        <v>277</v>
      </c>
      <c r="C74" s="103" t="s">
        <v>20</v>
      </c>
      <c r="D74" s="104"/>
      <c r="E74" s="105"/>
      <c r="F74" s="106"/>
      <c r="G74" s="107">
        <f>+G75</f>
        <v>0</v>
      </c>
      <c r="H74" s="167">
        <f>IF(I74&lt;&gt;0,1-G74/I74,0)</f>
        <v>0</v>
      </c>
      <c r="I74" s="109">
        <f>+I75</f>
        <v>0</v>
      </c>
      <c r="J74" s="107">
        <f>+IF(I74&lt;&gt;0,K74/I74,0)</f>
        <v>0</v>
      </c>
      <c r="K74" s="110">
        <f>+K75</f>
        <v>0</v>
      </c>
      <c r="L74" s="111">
        <f t="shared" ref="L74:L75" si="108">+IF(I74&lt;&gt;0,M74/I74,0)</f>
        <v>0</v>
      </c>
      <c r="M74" s="109">
        <f>+M75</f>
        <v>0</v>
      </c>
      <c r="N74" s="112"/>
      <c r="O74" s="113"/>
      <c r="P74" s="114"/>
      <c r="Q74" s="115">
        <f>+IF(I74&lt;&gt;0,R74/I74,0)</f>
        <v>0</v>
      </c>
      <c r="R74" s="116">
        <f>+R75</f>
        <v>0</v>
      </c>
      <c r="S74" s="117">
        <f t="shared" ref="S74:S75" si="109">+IF(R74&lt;&gt;0,T74/R74,0)</f>
        <v>0</v>
      </c>
      <c r="T74" s="116">
        <f>+T75</f>
        <v>0</v>
      </c>
      <c r="U74" s="116">
        <f>+U75</f>
        <v>0</v>
      </c>
      <c r="V74" s="118">
        <f>+V75</f>
        <v>0</v>
      </c>
    </row>
    <row r="75" spans="2:22" s="83" customFormat="1" x14ac:dyDescent="0.25">
      <c r="B75" s="168">
        <v>277.2</v>
      </c>
      <c r="C75" s="120" t="s">
        <v>21</v>
      </c>
      <c r="D75" s="121"/>
      <c r="E75" s="122"/>
      <c r="F75" s="123"/>
      <c r="G75" s="124">
        <f>SUM(G76:G78)</f>
        <v>0</v>
      </c>
      <c r="H75" s="125">
        <f>IF(I75&lt;&gt;0,1-G75/I75,0)</f>
        <v>0</v>
      </c>
      <c r="I75" s="126">
        <f>SUM(I76:I78)</f>
        <v>0</v>
      </c>
      <c r="J75" s="124">
        <f>+IF(I75&lt;&gt;0,K75/I75,0)</f>
        <v>0</v>
      </c>
      <c r="K75" s="127">
        <f>SUM(K76:K78)</f>
        <v>0</v>
      </c>
      <c r="L75" s="128">
        <f t="shared" si="108"/>
        <v>0</v>
      </c>
      <c r="M75" s="126">
        <f>SUM(M76:M78)</f>
        <v>0</v>
      </c>
      <c r="N75" s="129"/>
      <c r="O75" s="130"/>
      <c r="P75" s="131"/>
      <c r="Q75" s="132">
        <f>+IF(I75&lt;&gt;0,R75/I75,0)</f>
        <v>0</v>
      </c>
      <c r="R75" s="133">
        <f>SUM(R76:R78)</f>
        <v>0</v>
      </c>
      <c r="S75" s="134">
        <f t="shared" si="109"/>
        <v>0</v>
      </c>
      <c r="T75" s="133">
        <f>SUM(T76:T78)</f>
        <v>0</v>
      </c>
      <c r="U75" s="133">
        <f>SUM(U76:U78)</f>
        <v>0</v>
      </c>
      <c r="V75" s="135">
        <f>SUM(V76:V78)</f>
        <v>0</v>
      </c>
    </row>
    <row r="76" spans="2:22" s="142" customFormat="1" ht="13.5" x14ac:dyDescent="0.25">
      <c r="B76" s="136"/>
      <c r="C76" s="223" t="s">
        <v>9</v>
      </c>
      <c r="D76" s="224"/>
      <c r="E76" s="225"/>
      <c r="F76" s="226"/>
      <c r="G76" s="227"/>
      <c r="H76" s="228"/>
      <c r="I76" s="137">
        <f t="shared" ref="I76:I78" si="110">+G76/(1-H76)</f>
        <v>0</v>
      </c>
      <c r="J76" s="227"/>
      <c r="K76" s="138">
        <f t="shared" ref="K76:K78" si="111">+I76*J76</f>
        <v>0</v>
      </c>
      <c r="L76" s="229"/>
      <c r="M76" s="137">
        <f t="shared" ref="M76:M78" si="112">+I76*L76</f>
        <v>0</v>
      </c>
      <c r="N76" s="230"/>
      <c r="O76" s="139" t="str">
        <f>IF(N76&lt;&gt;0,+VLOOKUP(N76,'Ann. Formulaire Bois Dispo FR'!A$8:B$292,2,FALSE),"")</f>
        <v/>
      </c>
      <c r="P76" s="231"/>
      <c r="Q76" s="221">
        <f t="shared" ref="Q76:Q78" si="113">+L76</f>
        <v>0</v>
      </c>
      <c r="R76" s="140">
        <f t="shared" ref="R76:R78" si="114">+I76*Q76</f>
        <v>0</v>
      </c>
      <c r="S76" s="222">
        <f>+SUMIF('Ann. Formulaire Bois Dispo FR'!A$8:A$292,'Formulaire Bois'!N76,'Ann. Formulaire Bois Dispo FR'!D$8:D$292)</f>
        <v>0</v>
      </c>
      <c r="T76" s="140">
        <f t="shared" ref="T76:T78" si="115">+R76*S76</f>
        <v>0</v>
      </c>
      <c r="U76" s="140">
        <f t="shared" ref="U76:U78" si="116">+R76*J76</f>
        <v>0</v>
      </c>
      <c r="V76" s="141">
        <f t="shared" ref="V76:V78" si="117">+T76-U76</f>
        <v>0</v>
      </c>
    </row>
    <row r="77" spans="2:22" s="142" customFormat="1" ht="13.5" x14ac:dyDescent="0.25">
      <c r="B77" s="136"/>
      <c r="C77" s="223"/>
      <c r="D77" s="224"/>
      <c r="E77" s="225"/>
      <c r="F77" s="226"/>
      <c r="G77" s="227"/>
      <c r="H77" s="228"/>
      <c r="I77" s="137">
        <f t="shared" si="110"/>
        <v>0</v>
      </c>
      <c r="J77" s="227"/>
      <c r="K77" s="138">
        <f t="shared" si="111"/>
        <v>0</v>
      </c>
      <c r="L77" s="229"/>
      <c r="M77" s="137">
        <f t="shared" si="112"/>
        <v>0</v>
      </c>
      <c r="N77" s="230"/>
      <c r="O77" s="139" t="str">
        <f>IF(N77&lt;&gt;0,+VLOOKUP(N77,'Ann. Formulaire Bois Dispo FR'!A$8:B$292,2,FALSE),"")</f>
        <v/>
      </c>
      <c r="P77" s="231"/>
      <c r="Q77" s="221">
        <f t="shared" si="113"/>
        <v>0</v>
      </c>
      <c r="R77" s="140">
        <f t="shared" si="114"/>
        <v>0</v>
      </c>
      <c r="S77" s="222">
        <f>+SUMIF('Ann. Formulaire Bois Dispo FR'!A$8:A$292,'Formulaire Bois'!N77,'Ann. Formulaire Bois Dispo FR'!D$8:D$292)</f>
        <v>0</v>
      </c>
      <c r="T77" s="140">
        <f t="shared" si="115"/>
        <v>0</v>
      </c>
      <c r="U77" s="140">
        <f t="shared" si="116"/>
        <v>0</v>
      </c>
      <c r="V77" s="141">
        <f t="shared" si="117"/>
        <v>0</v>
      </c>
    </row>
    <row r="78" spans="2:22" s="142" customFormat="1" ht="13.5" x14ac:dyDescent="0.25">
      <c r="B78" s="136"/>
      <c r="C78" s="223"/>
      <c r="D78" s="224"/>
      <c r="E78" s="225"/>
      <c r="F78" s="226"/>
      <c r="G78" s="227"/>
      <c r="H78" s="228"/>
      <c r="I78" s="137">
        <f t="shared" si="110"/>
        <v>0</v>
      </c>
      <c r="J78" s="227"/>
      <c r="K78" s="138">
        <f t="shared" si="111"/>
        <v>0</v>
      </c>
      <c r="L78" s="229"/>
      <c r="M78" s="137">
        <f t="shared" si="112"/>
        <v>0</v>
      </c>
      <c r="N78" s="230"/>
      <c r="O78" s="139" t="str">
        <f>IF(N78&lt;&gt;0,+VLOOKUP(N78,'Ann. Formulaire Bois Dispo FR'!A$8:B$292,2,FALSE),"")</f>
        <v/>
      </c>
      <c r="P78" s="231"/>
      <c r="Q78" s="221">
        <f t="shared" si="113"/>
        <v>0</v>
      </c>
      <c r="R78" s="140">
        <f t="shared" si="114"/>
        <v>0</v>
      </c>
      <c r="S78" s="222">
        <f>+SUMIF('Ann. Formulaire Bois Dispo FR'!A$8:A$292,'Formulaire Bois'!N78,'Ann. Formulaire Bois Dispo FR'!D$8:D$292)</f>
        <v>0</v>
      </c>
      <c r="T78" s="140">
        <f t="shared" si="115"/>
        <v>0</v>
      </c>
      <c r="U78" s="140">
        <f t="shared" si="116"/>
        <v>0</v>
      </c>
      <c r="V78" s="141">
        <f t="shared" si="117"/>
        <v>0</v>
      </c>
    </row>
    <row r="79" spans="2:22" s="101" customFormat="1" x14ac:dyDescent="0.25">
      <c r="B79" s="150"/>
      <c r="C79" s="151"/>
      <c r="D79" s="152"/>
      <c r="E79" s="153"/>
      <c r="F79" s="154"/>
      <c r="G79" s="155"/>
      <c r="H79" s="156"/>
      <c r="I79" s="157"/>
      <c r="J79" s="155"/>
      <c r="K79" s="158"/>
      <c r="L79" s="159"/>
      <c r="M79" s="157"/>
      <c r="N79" s="160"/>
      <c r="O79" s="161"/>
      <c r="P79" s="162"/>
      <c r="Q79" s="163"/>
      <c r="R79" s="164"/>
      <c r="S79" s="165"/>
      <c r="T79" s="164"/>
      <c r="U79" s="164"/>
      <c r="V79" s="166"/>
    </row>
    <row r="80" spans="2:22" s="83" customFormat="1" x14ac:dyDescent="0.25">
      <c r="B80" s="102">
        <v>281</v>
      </c>
      <c r="C80" s="103" t="s">
        <v>22</v>
      </c>
      <c r="D80" s="104"/>
      <c r="E80" s="105"/>
      <c r="F80" s="106"/>
      <c r="G80" s="107">
        <f>+G81+G85</f>
        <v>0</v>
      </c>
      <c r="H80" s="167">
        <f>IF(I80&lt;&gt;0,1-G80/I80,0)</f>
        <v>0</v>
      </c>
      <c r="I80" s="109">
        <f>+I81+I85</f>
        <v>0</v>
      </c>
      <c r="J80" s="107">
        <f>+IF(I80&lt;&gt;0,K80/I80,0)</f>
        <v>0</v>
      </c>
      <c r="K80" s="110">
        <f>+K81+K85</f>
        <v>0</v>
      </c>
      <c r="L80" s="111">
        <f t="shared" ref="L80:L81" si="118">+IF(I80&lt;&gt;0,M80/I80,0)</f>
        <v>0</v>
      </c>
      <c r="M80" s="109">
        <f>+M81+M85</f>
        <v>0</v>
      </c>
      <c r="N80" s="112"/>
      <c r="O80" s="113"/>
      <c r="P80" s="114"/>
      <c r="Q80" s="115">
        <f t="shared" ref="Q80:Q81" si="119">+IF(I80&lt;&gt;0,R80/I80,0)</f>
        <v>0</v>
      </c>
      <c r="R80" s="116">
        <f>+R81+R85</f>
        <v>0</v>
      </c>
      <c r="S80" s="117">
        <f t="shared" ref="S80:S81" si="120">+IF(R80&lt;&gt;0,T80/R80,0)</f>
        <v>0</v>
      </c>
      <c r="T80" s="116">
        <f>+T81+T85</f>
        <v>0</v>
      </c>
      <c r="U80" s="116">
        <f>+U81+U85</f>
        <v>0</v>
      </c>
      <c r="V80" s="118">
        <f>+V81+V85</f>
        <v>0</v>
      </c>
    </row>
    <row r="81" spans="2:22" s="83" customFormat="1" x14ac:dyDescent="0.25">
      <c r="B81" s="168">
        <v>281.7</v>
      </c>
      <c r="C81" s="120" t="s">
        <v>23</v>
      </c>
      <c r="D81" s="121"/>
      <c r="E81" s="122"/>
      <c r="F81" s="123"/>
      <c r="G81" s="124">
        <f>SUM(G82:G84)</f>
        <v>0</v>
      </c>
      <c r="H81" s="125">
        <f>IF(I81&lt;&gt;0,1-G81/I81,0)</f>
        <v>0</v>
      </c>
      <c r="I81" s="126">
        <f>SUM(I82:I84)</f>
        <v>0</v>
      </c>
      <c r="J81" s="124">
        <f>+IF(I81&lt;&gt;0,K81/I81,0)</f>
        <v>0</v>
      </c>
      <c r="K81" s="127">
        <f>SUM(K82:K84)</f>
        <v>0</v>
      </c>
      <c r="L81" s="128">
        <f t="shared" si="118"/>
        <v>0</v>
      </c>
      <c r="M81" s="126">
        <f>SUM(M82:M84)</f>
        <v>0</v>
      </c>
      <c r="N81" s="129"/>
      <c r="O81" s="130"/>
      <c r="P81" s="131"/>
      <c r="Q81" s="132">
        <f t="shared" si="119"/>
        <v>0</v>
      </c>
      <c r="R81" s="133">
        <f>SUM(R82:R84)</f>
        <v>0</v>
      </c>
      <c r="S81" s="134">
        <f t="shared" si="120"/>
        <v>0</v>
      </c>
      <c r="T81" s="133">
        <f>SUM(T82:T84)</f>
        <v>0</v>
      </c>
      <c r="U81" s="133">
        <f>SUM(U82:U84)</f>
        <v>0</v>
      </c>
      <c r="V81" s="135">
        <f>SUM(V82:V84)</f>
        <v>0</v>
      </c>
    </row>
    <row r="82" spans="2:22" s="142" customFormat="1" ht="13.5" x14ac:dyDescent="0.25">
      <c r="B82" s="136"/>
      <c r="C82" s="223" t="s">
        <v>9</v>
      </c>
      <c r="D82" s="224"/>
      <c r="E82" s="225"/>
      <c r="F82" s="226"/>
      <c r="G82" s="227"/>
      <c r="H82" s="228"/>
      <c r="I82" s="137">
        <f t="shared" ref="I82:I84" si="121">+G82/(1-H82)</f>
        <v>0</v>
      </c>
      <c r="J82" s="227"/>
      <c r="K82" s="138">
        <f t="shared" ref="K82:K84" si="122">+I82*J82</f>
        <v>0</v>
      </c>
      <c r="L82" s="229"/>
      <c r="M82" s="137">
        <f t="shared" ref="M82:M84" si="123">+I82*L82</f>
        <v>0</v>
      </c>
      <c r="N82" s="230"/>
      <c r="O82" s="139" t="str">
        <f>IF(N82&lt;&gt;0,+VLOOKUP(N82,'Ann. Formulaire Bois Dispo FR'!A$8:B$292,2,FALSE),"")</f>
        <v/>
      </c>
      <c r="P82" s="231"/>
      <c r="Q82" s="221">
        <f t="shared" ref="Q82:Q84" si="124">+L82</f>
        <v>0</v>
      </c>
      <c r="R82" s="140">
        <f t="shared" ref="R82:R84" si="125">+I82*Q82</f>
        <v>0</v>
      </c>
      <c r="S82" s="222">
        <f>+SUMIF('Ann. Formulaire Bois Dispo FR'!A$8:A$292,'Formulaire Bois'!N82,'Ann. Formulaire Bois Dispo FR'!D$8:D$292)</f>
        <v>0</v>
      </c>
      <c r="T82" s="140">
        <f t="shared" ref="T82:T84" si="126">+R82*S82</f>
        <v>0</v>
      </c>
      <c r="U82" s="140">
        <f t="shared" ref="U82:U84" si="127">+R82*J82</f>
        <v>0</v>
      </c>
      <c r="V82" s="141">
        <f t="shared" ref="V82:V84" si="128">+T82-U82</f>
        <v>0</v>
      </c>
    </row>
    <row r="83" spans="2:22" s="142" customFormat="1" ht="13.5" x14ac:dyDescent="0.25">
      <c r="B83" s="136"/>
      <c r="C83" s="223"/>
      <c r="D83" s="224"/>
      <c r="E83" s="225"/>
      <c r="F83" s="226"/>
      <c r="G83" s="227"/>
      <c r="H83" s="228"/>
      <c r="I83" s="137">
        <f t="shared" si="121"/>
        <v>0</v>
      </c>
      <c r="J83" s="227"/>
      <c r="K83" s="138">
        <f t="shared" si="122"/>
        <v>0</v>
      </c>
      <c r="L83" s="229"/>
      <c r="M83" s="137">
        <f t="shared" si="123"/>
        <v>0</v>
      </c>
      <c r="N83" s="230"/>
      <c r="O83" s="139" t="str">
        <f>IF(N83&lt;&gt;0,+VLOOKUP(N83,'Ann. Formulaire Bois Dispo FR'!A$8:B$292,2,FALSE),"")</f>
        <v/>
      </c>
      <c r="P83" s="231"/>
      <c r="Q83" s="221">
        <f t="shared" si="124"/>
        <v>0</v>
      </c>
      <c r="R83" s="140">
        <f t="shared" si="125"/>
        <v>0</v>
      </c>
      <c r="S83" s="222">
        <f>+SUMIF('Ann. Formulaire Bois Dispo FR'!A$8:A$292,'Formulaire Bois'!N83,'Ann. Formulaire Bois Dispo FR'!D$8:D$292)</f>
        <v>0</v>
      </c>
      <c r="T83" s="140">
        <f t="shared" si="126"/>
        <v>0</v>
      </c>
      <c r="U83" s="140">
        <f t="shared" si="127"/>
        <v>0</v>
      </c>
      <c r="V83" s="141">
        <f t="shared" si="128"/>
        <v>0</v>
      </c>
    </row>
    <row r="84" spans="2:22" s="142" customFormat="1" ht="13.5" x14ac:dyDescent="0.25">
      <c r="B84" s="136"/>
      <c r="C84" s="223"/>
      <c r="D84" s="224"/>
      <c r="E84" s="225"/>
      <c r="F84" s="226"/>
      <c r="G84" s="227"/>
      <c r="H84" s="228"/>
      <c r="I84" s="137">
        <f t="shared" si="121"/>
        <v>0</v>
      </c>
      <c r="J84" s="227"/>
      <c r="K84" s="138">
        <f t="shared" si="122"/>
        <v>0</v>
      </c>
      <c r="L84" s="229"/>
      <c r="M84" s="137">
        <f t="shared" si="123"/>
        <v>0</v>
      </c>
      <c r="N84" s="230"/>
      <c r="O84" s="139" t="str">
        <f>IF(N84&lt;&gt;0,+VLOOKUP(N84,'Ann. Formulaire Bois Dispo FR'!A$8:B$292,2,FALSE),"")</f>
        <v/>
      </c>
      <c r="P84" s="231"/>
      <c r="Q84" s="221">
        <f t="shared" si="124"/>
        <v>0</v>
      </c>
      <c r="R84" s="140">
        <f t="shared" si="125"/>
        <v>0</v>
      </c>
      <c r="S84" s="222">
        <f>+SUMIF('Ann. Formulaire Bois Dispo FR'!A$8:A$292,'Formulaire Bois'!N84,'Ann. Formulaire Bois Dispo FR'!D$8:D$292)</f>
        <v>0</v>
      </c>
      <c r="T84" s="140">
        <f t="shared" si="126"/>
        <v>0</v>
      </c>
      <c r="U84" s="140">
        <f t="shared" si="127"/>
        <v>0</v>
      </c>
      <c r="V84" s="141">
        <f t="shared" si="128"/>
        <v>0</v>
      </c>
    </row>
    <row r="85" spans="2:22" s="83" customFormat="1" x14ac:dyDescent="0.25">
      <c r="B85" s="168">
        <v>281.89999999999998</v>
      </c>
      <c r="C85" s="120" t="s">
        <v>24</v>
      </c>
      <c r="D85" s="121"/>
      <c r="E85" s="122"/>
      <c r="F85" s="123"/>
      <c r="G85" s="124">
        <f>SUM(G86:G88)</f>
        <v>0</v>
      </c>
      <c r="H85" s="125">
        <f>IF(I85&lt;&gt;0,1-G85/I85,0)</f>
        <v>0</v>
      </c>
      <c r="I85" s="126">
        <f>SUM(I86:I88)</f>
        <v>0</v>
      </c>
      <c r="J85" s="124">
        <f>+IF(I85&lt;&gt;0,K85/I85,0)</f>
        <v>0</v>
      </c>
      <c r="K85" s="127">
        <f>SUM(K86:K88)</f>
        <v>0</v>
      </c>
      <c r="L85" s="128">
        <f>+IF(I85&lt;&gt;0,M85/I85,0)</f>
        <v>0</v>
      </c>
      <c r="M85" s="126">
        <f>SUM(M86:M88)</f>
        <v>0</v>
      </c>
      <c r="N85" s="129"/>
      <c r="O85" s="130"/>
      <c r="P85" s="131"/>
      <c r="Q85" s="132">
        <f>+IF(I85&lt;&gt;0,R85/I85,0)</f>
        <v>0</v>
      </c>
      <c r="R85" s="133">
        <f>SUM(R86:R88)</f>
        <v>0</v>
      </c>
      <c r="S85" s="134">
        <f>+IF(R85&lt;&gt;0,T85/R85,0)</f>
        <v>0</v>
      </c>
      <c r="T85" s="133">
        <f>SUM(T86:T88)</f>
        <v>0</v>
      </c>
      <c r="U85" s="133">
        <f>SUM(U86:U88)</f>
        <v>0</v>
      </c>
      <c r="V85" s="135">
        <f>SUM(V86:V88)</f>
        <v>0</v>
      </c>
    </row>
    <row r="86" spans="2:22" s="142" customFormat="1" ht="13.5" x14ac:dyDescent="0.25">
      <c r="B86" s="136"/>
      <c r="C86" s="223" t="s">
        <v>9</v>
      </c>
      <c r="D86" s="224"/>
      <c r="E86" s="225"/>
      <c r="F86" s="226"/>
      <c r="G86" s="227"/>
      <c r="H86" s="228"/>
      <c r="I86" s="137">
        <f t="shared" ref="I86:I88" si="129">+G86/(1-H86)</f>
        <v>0</v>
      </c>
      <c r="J86" s="227"/>
      <c r="K86" s="138">
        <f t="shared" ref="K86:K88" si="130">+I86*J86</f>
        <v>0</v>
      </c>
      <c r="L86" s="229"/>
      <c r="M86" s="137">
        <f t="shared" ref="M86:M88" si="131">+I86*L86</f>
        <v>0</v>
      </c>
      <c r="N86" s="230"/>
      <c r="O86" s="139" t="str">
        <f>IF(N86&lt;&gt;0,+VLOOKUP(N86,'Ann. Formulaire Bois Dispo FR'!A$8:B$292,2,FALSE),"")</f>
        <v/>
      </c>
      <c r="P86" s="231"/>
      <c r="Q86" s="221">
        <f t="shared" ref="Q86:Q88" si="132">+L86</f>
        <v>0</v>
      </c>
      <c r="R86" s="140">
        <f t="shared" ref="R86:R88" si="133">+I86*Q86</f>
        <v>0</v>
      </c>
      <c r="S86" s="222">
        <f>+SUMIF('Ann. Formulaire Bois Dispo FR'!A$8:A$292,'Formulaire Bois'!N86,'Ann. Formulaire Bois Dispo FR'!D$8:D$292)</f>
        <v>0</v>
      </c>
      <c r="T86" s="140">
        <f t="shared" ref="T86:T88" si="134">+R86*S86</f>
        <v>0</v>
      </c>
      <c r="U86" s="140">
        <f t="shared" ref="U86:U88" si="135">+R86*J86</f>
        <v>0</v>
      </c>
      <c r="V86" s="141">
        <f t="shared" ref="V86:V88" si="136">+T86-U86</f>
        <v>0</v>
      </c>
    </row>
    <row r="87" spans="2:22" s="142" customFormat="1" ht="13.5" x14ac:dyDescent="0.25">
      <c r="B87" s="136"/>
      <c r="C87" s="223"/>
      <c r="D87" s="224"/>
      <c r="E87" s="225"/>
      <c r="F87" s="226"/>
      <c r="G87" s="227"/>
      <c r="H87" s="228"/>
      <c r="I87" s="137">
        <f t="shared" si="129"/>
        <v>0</v>
      </c>
      <c r="J87" s="227"/>
      <c r="K87" s="138">
        <f t="shared" si="130"/>
        <v>0</v>
      </c>
      <c r="L87" s="229"/>
      <c r="M87" s="137">
        <f t="shared" si="131"/>
        <v>0</v>
      </c>
      <c r="N87" s="230"/>
      <c r="O87" s="139" t="str">
        <f>IF(N87&lt;&gt;0,+VLOOKUP(N87,'Ann. Formulaire Bois Dispo FR'!A$8:B$292,2,FALSE),"")</f>
        <v/>
      </c>
      <c r="P87" s="231"/>
      <c r="Q87" s="221">
        <f t="shared" si="132"/>
        <v>0</v>
      </c>
      <c r="R87" s="140">
        <f t="shared" si="133"/>
        <v>0</v>
      </c>
      <c r="S87" s="222">
        <f>+SUMIF('Ann. Formulaire Bois Dispo FR'!A$8:A$292,'Formulaire Bois'!N87,'Ann. Formulaire Bois Dispo FR'!D$8:D$292)</f>
        <v>0</v>
      </c>
      <c r="T87" s="140">
        <f t="shared" si="134"/>
        <v>0</v>
      </c>
      <c r="U87" s="140">
        <f t="shared" si="135"/>
        <v>0</v>
      </c>
      <c r="V87" s="141">
        <f t="shared" si="136"/>
        <v>0</v>
      </c>
    </row>
    <row r="88" spans="2:22" s="142" customFormat="1" ht="13.5" x14ac:dyDescent="0.25">
      <c r="B88" s="136"/>
      <c r="C88" s="223"/>
      <c r="D88" s="224"/>
      <c r="E88" s="225"/>
      <c r="F88" s="226"/>
      <c r="G88" s="227"/>
      <c r="H88" s="228"/>
      <c r="I88" s="137">
        <f t="shared" si="129"/>
        <v>0</v>
      </c>
      <c r="J88" s="227"/>
      <c r="K88" s="138">
        <f t="shared" si="130"/>
        <v>0</v>
      </c>
      <c r="L88" s="229"/>
      <c r="M88" s="137">
        <f t="shared" si="131"/>
        <v>0</v>
      </c>
      <c r="N88" s="230"/>
      <c r="O88" s="139" t="str">
        <f>IF(N88&lt;&gt;0,+VLOOKUP(N88,'Ann. Formulaire Bois Dispo FR'!A$8:B$292,2,FALSE),"")</f>
        <v/>
      </c>
      <c r="P88" s="231"/>
      <c r="Q88" s="221">
        <f t="shared" si="132"/>
        <v>0</v>
      </c>
      <c r="R88" s="140">
        <f t="shared" si="133"/>
        <v>0</v>
      </c>
      <c r="S88" s="222">
        <f>+SUMIF('Ann. Formulaire Bois Dispo FR'!A$8:A$292,'Formulaire Bois'!N88,'Ann. Formulaire Bois Dispo FR'!D$8:D$292)</f>
        <v>0</v>
      </c>
      <c r="T88" s="140">
        <f t="shared" si="134"/>
        <v>0</v>
      </c>
      <c r="U88" s="140">
        <f t="shared" si="135"/>
        <v>0</v>
      </c>
      <c r="V88" s="141">
        <f t="shared" si="136"/>
        <v>0</v>
      </c>
    </row>
    <row r="89" spans="2:22" s="101" customFormat="1" x14ac:dyDescent="0.25">
      <c r="B89" s="169"/>
      <c r="C89" s="170"/>
      <c r="D89" s="171"/>
      <c r="E89" s="172"/>
      <c r="F89" s="154"/>
      <c r="G89" s="173"/>
      <c r="H89" s="174"/>
      <c r="I89" s="175"/>
      <c r="J89" s="173"/>
      <c r="K89" s="176"/>
      <c r="L89" s="177"/>
      <c r="M89" s="175"/>
      <c r="N89" s="178"/>
      <c r="O89" s="179"/>
      <c r="P89" s="180"/>
      <c r="Q89" s="181"/>
      <c r="R89" s="182"/>
      <c r="S89" s="183"/>
      <c r="T89" s="182"/>
      <c r="U89" s="182"/>
      <c r="V89" s="184"/>
    </row>
    <row r="90" spans="2:22" s="83" customFormat="1" x14ac:dyDescent="0.25">
      <c r="B90" s="102">
        <v>282</v>
      </c>
      <c r="C90" s="103" t="s">
        <v>26</v>
      </c>
      <c r="D90" s="104"/>
      <c r="E90" s="105"/>
      <c r="F90" s="106"/>
      <c r="G90" s="107">
        <f>+G91</f>
        <v>0</v>
      </c>
      <c r="H90" s="167">
        <f t="shared" ref="H90:H91" si="137">IF(I90&lt;&gt;0,1-G90/I90,0)</f>
        <v>0</v>
      </c>
      <c r="I90" s="109">
        <f>+I91</f>
        <v>0</v>
      </c>
      <c r="J90" s="107">
        <f>+IF(I90&lt;&gt;0,K90/I90,0)</f>
        <v>0</v>
      </c>
      <c r="K90" s="110">
        <f>+K91</f>
        <v>0</v>
      </c>
      <c r="L90" s="111">
        <f t="shared" ref="L90:L91" si="138">+IF(I90&lt;&gt;0,M90/I90,0)</f>
        <v>0</v>
      </c>
      <c r="M90" s="109">
        <f>+M91</f>
        <v>0</v>
      </c>
      <c r="N90" s="112"/>
      <c r="O90" s="113"/>
      <c r="P90" s="114"/>
      <c r="Q90" s="115">
        <f t="shared" ref="Q90:Q91" si="139">+IF(I90&lt;&gt;0,R90/I90,0)</f>
        <v>0</v>
      </c>
      <c r="R90" s="116">
        <f>+R91</f>
        <v>0</v>
      </c>
      <c r="S90" s="117">
        <f t="shared" ref="S90:S91" si="140">+IF(R90&lt;&gt;0,T90/R90,0)</f>
        <v>0</v>
      </c>
      <c r="T90" s="116">
        <f>+T91</f>
        <v>0</v>
      </c>
      <c r="U90" s="116">
        <f>+U91</f>
        <v>0</v>
      </c>
      <c r="V90" s="118">
        <f>+V91</f>
        <v>0</v>
      </c>
    </row>
    <row r="91" spans="2:22" s="83" customFormat="1" x14ac:dyDescent="0.25">
      <c r="B91" s="168">
        <v>282.5</v>
      </c>
      <c r="C91" s="120" t="s">
        <v>27</v>
      </c>
      <c r="D91" s="121"/>
      <c r="E91" s="122"/>
      <c r="F91" s="123"/>
      <c r="G91" s="124">
        <f>SUM(G92:G94)</f>
        <v>0</v>
      </c>
      <c r="H91" s="125">
        <f t="shared" si="137"/>
        <v>0</v>
      </c>
      <c r="I91" s="126">
        <f>SUM(I92:I94)</f>
        <v>0</v>
      </c>
      <c r="J91" s="124">
        <f>+IF(I91&lt;&gt;0,K91/I91,0)</f>
        <v>0</v>
      </c>
      <c r="K91" s="127">
        <f>SUM(K92:K94)</f>
        <v>0</v>
      </c>
      <c r="L91" s="128">
        <f t="shared" si="138"/>
        <v>0</v>
      </c>
      <c r="M91" s="126">
        <f>SUM(M92:M94)</f>
        <v>0</v>
      </c>
      <c r="N91" s="129"/>
      <c r="O91" s="130"/>
      <c r="P91" s="131"/>
      <c r="Q91" s="132">
        <f t="shared" si="139"/>
        <v>0</v>
      </c>
      <c r="R91" s="133">
        <f>SUM(R92:R94)</f>
        <v>0</v>
      </c>
      <c r="S91" s="134">
        <f t="shared" si="140"/>
        <v>0</v>
      </c>
      <c r="T91" s="133">
        <f>SUM(T92:T94)</f>
        <v>0</v>
      </c>
      <c r="U91" s="133">
        <f>SUM(U92:U94)</f>
        <v>0</v>
      </c>
      <c r="V91" s="135">
        <f>SUM(V92:V94)</f>
        <v>0</v>
      </c>
    </row>
    <row r="92" spans="2:22" s="142" customFormat="1" ht="13.5" x14ac:dyDescent="0.25">
      <c r="B92" s="136"/>
      <c r="C92" s="223" t="s">
        <v>9</v>
      </c>
      <c r="D92" s="224"/>
      <c r="E92" s="225"/>
      <c r="F92" s="226"/>
      <c r="G92" s="227"/>
      <c r="H92" s="228"/>
      <c r="I92" s="137">
        <f t="shared" ref="I92:I94" si="141">+G92/(1-H92)</f>
        <v>0</v>
      </c>
      <c r="J92" s="227"/>
      <c r="K92" s="138">
        <f t="shared" ref="K92:K94" si="142">+I92*J92</f>
        <v>0</v>
      </c>
      <c r="L92" s="229"/>
      <c r="M92" s="137">
        <f t="shared" ref="M92:M94" si="143">+I92*L92</f>
        <v>0</v>
      </c>
      <c r="N92" s="230"/>
      <c r="O92" s="139" t="str">
        <f>IF(N92&lt;&gt;0,+VLOOKUP(N92,'Ann. Formulaire Bois Dispo FR'!A$8:B$292,2,FALSE),"")</f>
        <v/>
      </c>
      <c r="P92" s="231"/>
      <c r="Q92" s="221">
        <f t="shared" ref="Q92:Q94" si="144">+L92</f>
        <v>0</v>
      </c>
      <c r="R92" s="140">
        <f t="shared" ref="R92:R94" si="145">+I92*Q92</f>
        <v>0</v>
      </c>
      <c r="S92" s="222">
        <f>+SUMIF('Ann. Formulaire Bois Dispo FR'!A$8:A$292,'Formulaire Bois'!N92,'Ann. Formulaire Bois Dispo FR'!D$8:D$292)</f>
        <v>0</v>
      </c>
      <c r="T92" s="140">
        <f t="shared" ref="T92:T94" si="146">+R92*S92</f>
        <v>0</v>
      </c>
      <c r="U92" s="140">
        <f t="shared" ref="U92:U94" si="147">+R92*J92</f>
        <v>0</v>
      </c>
      <c r="V92" s="141">
        <f t="shared" ref="V92:V94" si="148">+T92-U92</f>
        <v>0</v>
      </c>
    </row>
    <row r="93" spans="2:22" s="142" customFormat="1" ht="13.5" x14ac:dyDescent="0.25">
      <c r="B93" s="136"/>
      <c r="C93" s="223"/>
      <c r="D93" s="224"/>
      <c r="E93" s="225"/>
      <c r="F93" s="226"/>
      <c r="G93" s="227"/>
      <c r="H93" s="228"/>
      <c r="I93" s="137">
        <f t="shared" si="141"/>
        <v>0</v>
      </c>
      <c r="J93" s="227"/>
      <c r="K93" s="138">
        <f t="shared" si="142"/>
        <v>0</v>
      </c>
      <c r="L93" s="229"/>
      <c r="M93" s="137">
        <f t="shared" si="143"/>
        <v>0</v>
      </c>
      <c r="N93" s="230"/>
      <c r="O93" s="139" t="str">
        <f>IF(N93&lt;&gt;0,+VLOOKUP(N93,'Ann. Formulaire Bois Dispo FR'!A$8:B$292,2,FALSE),"")</f>
        <v/>
      </c>
      <c r="P93" s="231"/>
      <c r="Q93" s="221">
        <f t="shared" si="144"/>
        <v>0</v>
      </c>
      <c r="R93" s="140">
        <f t="shared" si="145"/>
        <v>0</v>
      </c>
      <c r="S93" s="222">
        <f>+SUMIF('Ann. Formulaire Bois Dispo FR'!A$8:A$292,'Formulaire Bois'!N93,'Ann. Formulaire Bois Dispo FR'!D$8:D$292)</f>
        <v>0</v>
      </c>
      <c r="T93" s="140">
        <f t="shared" si="146"/>
        <v>0</v>
      </c>
      <c r="U93" s="140">
        <f t="shared" si="147"/>
        <v>0</v>
      </c>
      <c r="V93" s="141">
        <f t="shared" si="148"/>
        <v>0</v>
      </c>
    </row>
    <row r="94" spans="2:22" s="142" customFormat="1" ht="13.5" x14ac:dyDescent="0.25">
      <c r="B94" s="136"/>
      <c r="C94" s="223"/>
      <c r="D94" s="224"/>
      <c r="E94" s="225"/>
      <c r="F94" s="226"/>
      <c r="G94" s="227"/>
      <c r="H94" s="228"/>
      <c r="I94" s="137">
        <f t="shared" si="141"/>
        <v>0</v>
      </c>
      <c r="J94" s="227"/>
      <c r="K94" s="138">
        <f t="shared" si="142"/>
        <v>0</v>
      </c>
      <c r="L94" s="229"/>
      <c r="M94" s="137">
        <f t="shared" si="143"/>
        <v>0</v>
      </c>
      <c r="N94" s="230"/>
      <c r="O94" s="139" t="str">
        <f>IF(N94&lt;&gt;0,+VLOOKUP(N94,'Ann. Formulaire Bois Dispo FR'!A$8:B$292,2,FALSE),"")</f>
        <v/>
      </c>
      <c r="P94" s="231"/>
      <c r="Q94" s="221">
        <f t="shared" si="144"/>
        <v>0</v>
      </c>
      <c r="R94" s="140">
        <f t="shared" si="145"/>
        <v>0</v>
      </c>
      <c r="S94" s="222">
        <f>+SUMIF('Ann. Formulaire Bois Dispo FR'!A$8:A$292,'Formulaire Bois'!N94,'Ann. Formulaire Bois Dispo FR'!D$8:D$292)</f>
        <v>0</v>
      </c>
      <c r="T94" s="140">
        <f t="shared" si="146"/>
        <v>0</v>
      </c>
      <c r="U94" s="140">
        <f t="shared" si="147"/>
        <v>0</v>
      </c>
      <c r="V94" s="141">
        <f t="shared" si="148"/>
        <v>0</v>
      </c>
    </row>
    <row r="95" spans="2:22" s="101" customFormat="1" x14ac:dyDescent="0.25">
      <c r="B95" s="169"/>
      <c r="C95" s="170"/>
      <c r="D95" s="171"/>
      <c r="E95" s="172"/>
      <c r="F95" s="154"/>
      <c r="G95" s="173"/>
      <c r="H95" s="174"/>
      <c r="I95" s="175"/>
      <c r="J95" s="173"/>
      <c r="K95" s="176"/>
      <c r="L95" s="177"/>
      <c r="M95" s="175"/>
      <c r="N95" s="178"/>
      <c r="O95" s="179"/>
      <c r="P95" s="180"/>
      <c r="Q95" s="181"/>
      <c r="R95" s="182"/>
      <c r="S95" s="183"/>
      <c r="T95" s="182"/>
      <c r="U95" s="182"/>
      <c r="V95" s="184"/>
    </row>
    <row r="96" spans="2:22" s="83" customFormat="1" x14ac:dyDescent="0.25">
      <c r="B96" s="102">
        <v>283</v>
      </c>
      <c r="C96" s="103" t="s">
        <v>28</v>
      </c>
      <c r="D96" s="104"/>
      <c r="E96" s="105"/>
      <c r="F96" s="106"/>
      <c r="G96" s="107">
        <f>+G97</f>
        <v>0</v>
      </c>
      <c r="H96" s="167">
        <f t="shared" ref="H96:H97" si="149">IF(I96&lt;&gt;0,1-G96/I96,0)</f>
        <v>0</v>
      </c>
      <c r="I96" s="109">
        <f>+I97</f>
        <v>0</v>
      </c>
      <c r="J96" s="107">
        <f>+IF(I96&lt;&gt;0,K96/I96,0)</f>
        <v>0</v>
      </c>
      <c r="K96" s="110">
        <f>+K97</f>
        <v>0</v>
      </c>
      <c r="L96" s="111">
        <f t="shared" ref="L96:L97" si="150">+IF(I96&lt;&gt;0,M96/I96,0)</f>
        <v>0</v>
      </c>
      <c r="M96" s="109">
        <f>+M97</f>
        <v>0</v>
      </c>
      <c r="N96" s="112"/>
      <c r="O96" s="113"/>
      <c r="P96" s="114"/>
      <c r="Q96" s="115">
        <f t="shared" ref="Q96:Q97" si="151">+IF(I96&lt;&gt;0,R96/I96,0)</f>
        <v>0</v>
      </c>
      <c r="R96" s="116">
        <f>+R97</f>
        <v>0</v>
      </c>
      <c r="S96" s="117">
        <f t="shared" ref="S96:S97" si="152">+IF(R96&lt;&gt;0,T96/R96,0)</f>
        <v>0</v>
      </c>
      <c r="T96" s="116">
        <f>+T97</f>
        <v>0</v>
      </c>
      <c r="U96" s="116">
        <f>+U97</f>
        <v>0</v>
      </c>
      <c r="V96" s="118">
        <f>+V97</f>
        <v>0</v>
      </c>
    </row>
    <row r="97" spans="2:22" s="83" customFormat="1" x14ac:dyDescent="0.25">
      <c r="B97" s="168">
        <v>283.39999999999998</v>
      </c>
      <c r="C97" s="120" t="s">
        <v>29</v>
      </c>
      <c r="D97" s="121"/>
      <c r="E97" s="122"/>
      <c r="F97" s="123"/>
      <c r="G97" s="124">
        <f>SUM(G98:G100)</f>
        <v>0</v>
      </c>
      <c r="H97" s="125">
        <f t="shared" si="149"/>
        <v>0</v>
      </c>
      <c r="I97" s="126">
        <f>SUM(I98:I100)</f>
        <v>0</v>
      </c>
      <c r="J97" s="124">
        <f>+IF(I97&lt;&gt;0,K97/I97,0)</f>
        <v>0</v>
      </c>
      <c r="K97" s="127">
        <f>SUM(K98:K100)</f>
        <v>0</v>
      </c>
      <c r="L97" s="128">
        <f t="shared" si="150"/>
        <v>0</v>
      </c>
      <c r="M97" s="126">
        <f>SUM(M98:M100)</f>
        <v>0</v>
      </c>
      <c r="N97" s="129"/>
      <c r="O97" s="130"/>
      <c r="P97" s="131"/>
      <c r="Q97" s="132">
        <f t="shared" si="151"/>
        <v>0</v>
      </c>
      <c r="R97" s="133">
        <f>SUM(R98:R100)</f>
        <v>0</v>
      </c>
      <c r="S97" s="134">
        <f t="shared" si="152"/>
        <v>0</v>
      </c>
      <c r="T97" s="133">
        <f>SUM(T98:T100)</f>
        <v>0</v>
      </c>
      <c r="U97" s="133">
        <f>SUM(U98:U100)</f>
        <v>0</v>
      </c>
      <c r="V97" s="135">
        <f>SUM(V98:V100)</f>
        <v>0</v>
      </c>
    </row>
    <row r="98" spans="2:22" s="142" customFormat="1" ht="13.5" x14ac:dyDescent="0.25">
      <c r="B98" s="136"/>
      <c r="C98" s="223" t="s">
        <v>9</v>
      </c>
      <c r="D98" s="224"/>
      <c r="E98" s="225"/>
      <c r="F98" s="226"/>
      <c r="G98" s="227"/>
      <c r="H98" s="228"/>
      <c r="I98" s="137">
        <f t="shared" ref="I98:I100" si="153">+G98/(1-H98)</f>
        <v>0</v>
      </c>
      <c r="J98" s="227"/>
      <c r="K98" s="138">
        <f t="shared" ref="K98:K100" si="154">+I98*J98</f>
        <v>0</v>
      </c>
      <c r="L98" s="229"/>
      <c r="M98" s="137">
        <f t="shared" ref="M98:M100" si="155">+I98*L98</f>
        <v>0</v>
      </c>
      <c r="N98" s="230"/>
      <c r="O98" s="139" t="str">
        <f>IF(N98&lt;&gt;0,+VLOOKUP(N98,'Ann. Formulaire Bois Dispo FR'!A$8:B$292,2,FALSE),"")</f>
        <v/>
      </c>
      <c r="P98" s="231"/>
      <c r="Q98" s="221">
        <f t="shared" ref="Q98:Q100" si="156">+L98</f>
        <v>0</v>
      </c>
      <c r="R98" s="140">
        <f t="shared" ref="R98:R100" si="157">+I98*Q98</f>
        <v>0</v>
      </c>
      <c r="S98" s="222">
        <f>+SUMIF('Ann. Formulaire Bois Dispo FR'!A$8:A$292,'Formulaire Bois'!N98,'Ann. Formulaire Bois Dispo FR'!D$8:D$292)</f>
        <v>0</v>
      </c>
      <c r="T98" s="140">
        <f t="shared" ref="T98:T100" si="158">+R98*S98</f>
        <v>0</v>
      </c>
      <c r="U98" s="140">
        <f t="shared" ref="U98:U100" si="159">+R98*J98</f>
        <v>0</v>
      </c>
      <c r="V98" s="141">
        <f t="shared" ref="V98:V100" si="160">+T98-U98</f>
        <v>0</v>
      </c>
    </row>
    <row r="99" spans="2:22" s="142" customFormat="1" ht="13.5" x14ac:dyDescent="0.25">
      <c r="B99" s="136"/>
      <c r="C99" s="223"/>
      <c r="D99" s="224"/>
      <c r="E99" s="225"/>
      <c r="F99" s="226"/>
      <c r="G99" s="227"/>
      <c r="H99" s="228"/>
      <c r="I99" s="137">
        <f t="shared" si="153"/>
        <v>0</v>
      </c>
      <c r="J99" s="227"/>
      <c r="K99" s="138">
        <f t="shared" si="154"/>
        <v>0</v>
      </c>
      <c r="L99" s="229"/>
      <c r="M99" s="137">
        <f t="shared" si="155"/>
        <v>0</v>
      </c>
      <c r="N99" s="230"/>
      <c r="O99" s="139" t="str">
        <f>IF(N99&lt;&gt;0,+VLOOKUP(N99,'Ann. Formulaire Bois Dispo FR'!A$8:B$292,2,FALSE),"")</f>
        <v/>
      </c>
      <c r="P99" s="231"/>
      <c r="Q99" s="221">
        <f t="shared" si="156"/>
        <v>0</v>
      </c>
      <c r="R99" s="140">
        <f t="shared" si="157"/>
        <v>0</v>
      </c>
      <c r="S99" s="222">
        <f>+SUMIF('Ann. Formulaire Bois Dispo FR'!A$8:A$292,'Formulaire Bois'!N99,'Ann. Formulaire Bois Dispo FR'!D$8:D$292)</f>
        <v>0</v>
      </c>
      <c r="T99" s="140">
        <f t="shared" si="158"/>
        <v>0</v>
      </c>
      <c r="U99" s="140">
        <f t="shared" si="159"/>
        <v>0</v>
      </c>
      <c r="V99" s="141">
        <f t="shared" si="160"/>
        <v>0</v>
      </c>
    </row>
    <row r="100" spans="2:22" s="142" customFormat="1" ht="13.5" x14ac:dyDescent="0.25">
      <c r="B100" s="136"/>
      <c r="C100" s="223"/>
      <c r="D100" s="224"/>
      <c r="E100" s="225"/>
      <c r="F100" s="226"/>
      <c r="G100" s="227"/>
      <c r="H100" s="228"/>
      <c r="I100" s="137">
        <f t="shared" si="153"/>
        <v>0</v>
      </c>
      <c r="J100" s="227"/>
      <c r="K100" s="138">
        <f t="shared" si="154"/>
        <v>0</v>
      </c>
      <c r="L100" s="229"/>
      <c r="M100" s="137">
        <f t="shared" si="155"/>
        <v>0</v>
      </c>
      <c r="N100" s="230"/>
      <c r="O100" s="139" t="str">
        <f>IF(N100&lt;&gt;0,+VLOOKUP(N100,'Ann. Formulaire Bois Dispo FR'!A$8:B$292,2,FALSE),"")</f>
        <v/>
      </c>
      <c r="P100" s="231"/>
      <c r="Q100" s="221">
        <f t="shared" si="156"/>
        <v>0</v>
      </c>
      <c r="R100" s="140">
        <f t="shared" si="157"/>
        <v>0</v>
      </c>
      <c r="S100" s="222">
        <f>+SUMIF('Ann. Formulaire Bois Dispo FR'!A$8:A$292,'Formulaire Bois'!N100,'Ann. Formulaire Bois Dispo FR'!D$8:D$292)</f>
        <v>0</v>
      </c>
      <c r="T100" s="140">
        <f t="shared" si="158"/>
        <v>0</v>
      </c>
      <c r="U100" s="140">
        <f t="shared" si="159"/>
        <v>0</v>
      </c>
      <c r="V100" s="141">
        <f t="shared" si="160"/>
        <v>0</v>
      </c>
    </row>
    <row r="101" spans="2:22" s="101" customFormat="1" x14ac:dyDescent="0.25">
      <c r="B101" s="169"/>
      <c r="C101" s="170"/>
      <c r="D101" s="171"/>
      <c r="E101" s="172"/>
      <c r="F101" s="154"/>
      <c r="G101" s="173"/>
      <c r="H101" s="174"/>
      <c r="I101" s="175"/>
      <c r="J101" s="173"/>
      <c r="K101" s="176"/>
      <c r="L101" s="177"/>
      <c r="M101" s="175"/>
      <c r="N101" s="178"/>
      <c r="O101" s="179"/>
      <c r="P101" s="180"/>
      <c r="Q101" s="181"/>
      <c r="R101" s="182"/>
      <c r="S101" s="183"/>
      <c r="T101" s="182"/>
      <c r="U101" s="182"/>
      <c r="V101" s="184"/>
    </row>
    <row r="102" spans="2:22" s="83" customFormat="1" x14ac:dyDescent="0.25">
      <c r="B102" s="102">
        <v>4</v>
      </c>
      <c r="C102" s="103" t="s">
        <v>30</v>
      </c>
      <c r="D102" s="104"/>
      <c r="E102" s="105"/>
      <c r="F102" s="106"/>
      <c r="G102" s="107">
        <f>+G103</f>
        <v>0</v>
      </c>
      <c r="H102" s="167">
        <f t="shared" ref="H102:H103" si="161">IF(I102&lt;&gt;0,1-G102/I102,0)</f>
        <v>0</v>
      </c>
      <c r="I102" s="109">
        <f>+I103</f>
        <v>0</v>
      </c>
      <c r="J102" s="107">
        <f>+IF(I102&lt;&gt;0,K102/I102,0)</f>
        <v>0</v>
      </c>
      <c r="K102" s="110">
        <f>+K103</f>
        <v>0</v>
      </c>
      <c r="L102" s="111">
        <f t="shared" ref="L102:L103" si="162">+IF(I102&lt;&gt;0,M102/I102,0)</f>
        <v>0</v>
      </c>
      <c r="M102" s="109">
        <f>+M103</f>
        <v>0</v>
      </c>
      <c r="N102" s="112"/>
      <c r="O102" s="113"/>
      <c r="P102" s="114"/>
      <c r="Q102" s="115">
        <f t="shared" ref="Q102:Q103" si="163">+IF(I102&lt;&gt;0,R102/I102,0)</f>
        <v>0</v>
      </c>
      <c r="R102" s="116">
        <f>+R103</f>
        <v>0</v>
      </c>
      <c r="S102" s="117">
        <f t="shared" ref="S102:S103" si="164">+IF(R102&lt;&gt;0,T102/R102,0)</f>
        <v>0</v>
      </c>
      <c r="T102" s="116">
        <f>+T103</f>
        <v>0</v>
      </c>
      <c r="U102" s="116">
        <f>+U103</f>
        <v>0</v>
      </c>
      <c r="V102" s="118">
        <f>+V103</f>
        <v>0</v>
      </c>
    </row>
    <row r="103" spans="2:22" s="83" customFormat="1" x14ac:dyDescent="0.25">
      <c r="B103" s="168" t="s">
        <v>31</v>
      </c>
      <c r="C103" s="120" t="s">
        <v>32</v>
      </c>
      <c r="D103" s="121"/>
      <c r="E103" s="122"/>
      <c r="F103" s="123"/>
      <c r="G103" s="124">
        <f>SUM(G104:G108)</f>
        <v>0</v>
      </c>
      <c r="H103" s="125">
        <f t="shared" si="161"/>
        <v>0</v>
      </c>
      <c r="I103" s="126">
        <f>SUM(I104:I108)</f>
        <v>0</v>
      </c>
      <c r="J103" s="124">
        <f>+IF(I103&lt;&gt;0,K103/I103,0)</f>
        <v>0</v>
      </c>
      <c r="K103" s="127">
        <f>SUM(K104:K108)</f>
        <v>0</v>
      </c>
      <c r="L103" s="128">
        <f t="shared" si="162"/>
        <v>0</v>
      </c>
      <c r="M103" s="126">
        <f>SUM(M104:M108)</f>
        <v>0</v>
      </c>
      <c r="N103" s="129"/>
      <c r="O103" s="130"/>
      <c r="P103" s="131"/>
      <c r="Q103" s="132">
        <f t="shared" si="163"/>
        <v>0</v>
      </c>
      <c r="R103" s="133">
        <f>SUM(R104:R108)</f>
        <v>0</v>
      </c>
      <c r="S103" s="134">
        <f t="shared" si="164"/>
        <v>0</v>
      </c>
      <c r="T103" s="133">
        <f>SUM(T104:T108)</f>
        <v>0</v>
      </c>
      <c r="U103" s="133">
        <f>SUM(U104:U108)</f>
        <v>0</v>
      </c>
      <c r="V103" s="135">
        <f>SUM(V104:V108)</f>
        <v>0</v>
      </c>
    </row>
    <row r="104" spans="2:22" s="142" customFormat="1" ht="13.5" x14ac:dyDescent="0.25">
      <c r="B104" s="136"/>
      <c r="C104" s="223" t="s">
        <v>33</v>
      </c>
      <c r="D104" s="224"/>
      <c r="E104" s="225"/>
      <c r="F104" s="226"/>
      <c r="G104" s="227"/>
      <c r="H104" s="228"/>
      <c r="I104" s="137">
        <f t="shared" ref="I104:I107" si="165">+G104/(1-H104)</f>
        <v>0</v>
      </c>
      <c r="J104" s="227"/>
      <c r="K104" s="138">
        <f t="shared" ref="K104:K107" si="166">+I104*J104</f>
        <v>0</v>
      </c>
      <c r="L104" s="229"/>
      <c r="M104" s="137">
        <f t="shared" ref="M104:M107" si="167">+I104*L104</f>
        <v>0</v>
      </c>
      <c r="N104" s="230"/>
      <c r="O104" s="139" t="str">
        <f>IF(N104&lt;&gt;0,+VLOOKUP(N104,'Ann. Formulaire Bois Dispo FR'!A$8:B$292,2,FALSE),"")</f>
        <v/>
      </c>
      <c r="P104" s="231"/>
      <c r="Q104" s="221">
        <f t="shared" ref="Q104:Q107" si="168">+L104</f>
        <v>0</v>
      </c>
      <c r="R104" s="140">
        <f t="shared" ref="R104:R107" si="169">+I104*Q104</f>
        <v>0</v>
      </c>
      <c r="S104" s="222">
        <f>+SUMIF('Ann. Formulaire Bois Dispo FR'!A$8:A$292,'Formulaire Bois'!N104,'Ann. Formulaire Bois Dispo FR'!D$8:D$292)</f>
        <v>0</v>
      </c>
      <c r="T104" s="140">
        <f t="shared" ref="T104:T107" si="170">+R104*S104</f>
        <v>0</v>
      </c>
      <c r="U104" s="140">
        <f t="shared" ref="U104:U107" si="171">+R104*J104</f>
        <v>0</v>
      </c>
      <c r="V104" s="141">
        <f t="shared" ref="V104:V107" si="172">+T104-U104</f>
        <v>0</v>
      </c>
    </row>
    <row r="105" spans="2:22" s="142" customFormat="1" ht="13.5" x14ac:dyDescent="0.25">
      <c r="B105" s="136"/>
      <c r="C105" s="223" t="s">
        <v>34</v>
      </c>
      <c r="D105" s="224"/>
      <c r="E105" s="225"/>
      <c r="F105" s="226"/>
      <c r="G105" s="227"/>
      <c r="H105" s="228"/>
      <c r="I105" s="137">
        <f t="shared" si="165"/>
        <v>0</v>
      </c>
      <c r="J105" s="227"/>
      <c r="K105" s="138">
        <f t="shared" si="166"/>
        <v>0</v>
      </c>
      <c r="L105" s="229"/>
      <c r="M105" s="137">
        <f t="shared" si="167"/>
        <v>0</v>
      </c>
      <c r="N105" s="230"/>
      <c r="O105" s="139" t="str">
        <f>IF(N105&lt;&gt;0,+VLOOKUP(N105,'Ann. Formulaire Bois Dispo FR'!A$8:B$292,2,FALSE),"")</f>
        <v/>
      </c>
      <c r="P105" s="231"/>
      <c r="Q105" s="221">
        <f t="shared" si="168"/>
        <v>0</v>
      </c>
      <c r="R105" s="140">
        <f t="shared" si="169"/>
        <v>0</v>
      </c>
      <c r="S105" s="222">
        <f>+SUMIF('Ann. Formulaire Bois Dispo FR'!A$8:A$292,'Formulaire Bois'!N105,'Ann. Formulaire Bois Dispo FR'!D$8:D$292)</f>
        <v>0</v>
      </c>
      <c r="T105" s="140">
        <f t="shared" si="170"/>
        <v>0</v>
      </c>
      <c r="U105" s="140">
        <f t="shared" si="171"/>
        <v>0</v>
      </c>
      <c r="V105" s="141">
        <f t="shared" si="172"/>
        <v>0</v>
      </c>
    </row>
    <row r="106" spans="2:22" s="142" customFormat="1" ht="13.5" x14ac:dyDescent="0.25">
      <c r="B106" s="136"/>
      <c r="C106" s="223" t="s">
        <v>35</v>
      </c>
      <c r="D106" s="224"/>
      <c r="E106" s="225"/>
      <c r="F106" s="226"/>
      <c r="G106" s="227"/>
      <c r="H106" s="228"/>
      <c r="I106" s="137">
        <f t="shared" si="165"/>
        <v>0</v>
      </c>
      <c r="J106" s="227"/>
      <c r="K106" s="138">
        <f t="shared" si="166"/>
        <v>0</v>
      </c>
      <c r="L106" s="229"/>
      <c r="M106" s="137">
        <f t="shared" si="167"/>
        <v>0</v>
      </c>
      <c r="N106" s="230"/>
      <c r="O106" s="139" t="str">
        <f>IF(N106&lt;&gt;0,+VLOOKUP(N106,'Ann. Formulaire Bois Dispo FR'!A$8:B$292,2,FALSE),"")</f>
        <v/>
      </c>
      <c r="P106" s="231"/>
      <c r="Q106" s="221">
        <f t="shared" si="168"/>
        <v>0</v>
      </c>
      <c r="R106" s="140">
        <f t="shared" si="169"/>
        <v>0</v>
      </c>
      <c r="S106" s="222">
        <f>+SUMIF('Ann. Formulaire Bois Dispo FR'!A$8:A$292,'Formulaire Bois'!N106,'Ann. Formulaire Bois Dispo FR'!D$8:D$292)</f>
        <v>0</v>
      </c>
      <c r="T106" s="140">
        <f t="shared" si="170"/>
        <v>0</v>
      </c>
      <c r="U106" s="140">
        <f t="shared" si="171"/>
        <v>0</v>
      </c>
      <c r="V106" s="141">
        <f t="shared" si="172"/>
        <v>0</v>
      </c>
    </row>
    <row r="107" spans="2:22" s="142" customFormat="1" ht="13.5" x14ac:dyDescent="0.25">
      <c r="B107" s="136"/>
      <c r="C107" s="223"/>
      <c r="D107" s="224"/>
      <c r="E107" s="225"/>
      <c r="F107" s="226"/>
      <c r="G107" s="227"/>
      <c r="H107" s="228"/>
      <c r="I107" s="137">
        <f t="shared" si="165"/>
        <v>0</v>
      </c>
      <c r="J107" s="227"/>
      <c r="K107" s="138">
        <f t="shared" si="166"/>
        <v>0</v>
      </c>
      <c r="L107" s="229"/>
      <c r="M107" s="137">
        <f t="shared" si="167"/>
        <v>0</v>
      </c>
      <c r="N107" s="230"/>
      <c r="O107" s="139" t="str">
        <f>IF(N107&lt;&gt;0,+VLOOKUP(N107,'Ann. Formulaire Bois Dispo FR'!A$8:B$292,2,FALSE),"")</f>
        <v/>
      </c>
      <c r="P107" s="231"/>
      <c r="Q107" s="221">
        <f t="shared" si="168"/>
        <v>0</v>
      </c>
      <c r="R107" s="140">
        <f t="shared" si="169"/>
        <v>0</v>
      </c>
      <c r="S107" s="222">
        <f>+SUMIF('Ann. Formulaire Bois Dispo FR'!A$8:A$292,'Formulaire Bois'!N107,'Ann. Formulaire Bois Dispo FR'!D$8:D$292)</f>
        <v>0</v>
      </c>
      <c r="T107" s="140">
        <f t="shared" si="170"/>
        <v>0</v>
      </c>
      <c r="U107" s="140">
        <f t="shared" si="171"/>
        <v>0</v>
      </c>
      <c r="V107" s="141">
        <f t="shared" si="172"/>
        <v>0</v>
      </c>
    </row>
    <row r="108" spans="2:22" s="202" customFormat="1" ht="13.5" x14ac:dyDescent="0.25">
      <c r="B108" s="185"/>
      <c r="C108" s="186"/>
      <c r="D108" s="187"/>
      <c r="E108" s="188"/>
      <c r="F108" s="189"/>
      <c r="G108" s="190"/>
      <c r="H108" s="191"/>
      <c r="I108" s="192"/>
      <c r="J108" s="190"/>
      <c r="K108" s="193"/>
      <c r="L108" s="194"/>
      <c r="M108" s="192"/>
      <c r="N108" s="195"/>
      <c r="O108" s="196"/>
      <c r="P108" s="197"/>
      <c r="Q108" s="198"/>
      <c r="R108" s="199"/>
      <c r="S108" s="200"/>
      <c r="T108" s="199"/>
      <c r="U108" s="199"/>
      <c r="V108" s="201"/>
    </row>
    <row r="109" spans="2:22" s="101" customFormat="1" x14ac:dyDescent="0.25">
      <c r="D109" s="203"/>
      <c r="F109" s="204"/>
      <c r="G109" s="205"/>
      <c r="H109" s="206"/>
      <c r="I109" s="205"/>
      <c r="J109" s="205"/>
      <c r="K109" s="207"/>
      <c r="L109" s="206"/>
      <c r="M109" s="205"/>
      <c r="N109" s="208"/>
      <c r="O109" s="209"/>
      <c r="P109" s="203"/>
      <c r="Q109" s="206"/>
      <c r="R109" s="210"/>
      <c r="S109" s="210"/>
      <c r="T109" s="211"/>
      <c r="U109" s="211"/>
      <c r="V109" s="211"/>
    </row>
    <row r="110" spans="2:22" s="101" customFormat="1" x14ac:dyDescent="0.25">
      <c r="D110" s="203"/>
      <c r="F110" s="204"/>
      <c r="G110" s="205"/>
      <c r="H110" s="206"/>
      <c r="I110" s="205"/>
      <c r="J110" s="212" t="s">
        <v>156</v>
      </c>
      <c r="K110" s="207"/>
      <c r="L110" s="206"/>
      <c r="M110" s="205"/>
      <c r="N110" s="208"/>
      <c r="O110" s="209"/>
      <c r="P110" s="203"/>
      <c r="Q110" s="206"/>
      <c r="R110" s="210"/>
      <c r="S110" s="210"/>
      <c r="T110" s="211"/>
      <c r="U110" s="211"/>
      <c r="V110" s="211"/>
    </row>
    <row r="111" spans="2:22" s="101" customFormat="1" x14ac:dyDescent="0.25">
      <c r="D111" s="203"/>
      <c r="F111" s="204"/>
      <c r="G111" s="205"/>
      <c r="H111" s="206"/>
      <c r="I111" s="205"/>
      <c r="J111" s="212" t="s">
        <v>157</v>
      </c>
      <c r="K111" s="207"/>
      <c r="L111" s="206"/>
      <c r="M111" s="205"/>
      <c r="N111" s="208"/>
      <c r="O111" s="209"/>
      <c r="P111" s="203"/>
      <c r="Q111" s="206"/>
      <c r="R111" s="210"/>
      <c r="S111" s="210"/>
      <c r="T111" s="211"/>
      <c r="U111" s="211"/>
      <c r="V111" s="211"/>
    </row>
    <row r="112" spans="2:22" s="101" customFormat="1" x14ac:dyDescent="0.25">
      <c r="D112" s="203"/>
      <c r="F112" s="204"/>
      <c r="G112" s="205"/>
      <c r="H112" s="206"/>
      <c r="I112" s="205"/>
      <c r="J112" s="212" t="s">
        <v>62</v>
      </c>
      <c r="K112" s="207"/>
      <c r="L112" s="206"/>
      <c r="M112" s="205"/>
      <c r="N112" s="208"/>
      <c r="O112" s="209"/>
      <c r="P112" s="203"/>
      <c r="Q112" s="206"/>
      <c r="R112" s="210"/>
      <c r="S112" s="210"/>
      <c r="T112" s="211"/>
      <c r="U112" s="211"/>
      <c r="V112" s="211"/>
    </row>
    <row r="113" spans="4:22" s="101" customFormat="1" x14ac:dyDescent="0.25">
      <c r="D113" s="203"/>
      <c r="F113" s="204"/>
      <c r="G113" s="205"/>
      <c r="H113" s="206"/>
      <c r="I113" s="205"/>
      <c r="J113" s="205"/>
      <c r="K113" s="207"/>
      <c r="L113" s="206"/>
      <c r="M113" s="205"/>
      <c r="N113" s="208"/>
      <c r="O113" s="209"/>
      <c r="P113" s="203"/>
      <c r="Q113" s="206"/>
      <c r="R113" s="210"/>
      <c r="S113" s="210"/>
      <c r="T113" s="211"/>
      <c r="U113" s="211"/>
      <c r="V113" s="211"/>
    </row>
    <row r="114" spans="4:22" s="101" customFormat="1" x14ac:dyDescent="0.25">
      <c r="D114" s="203"/>
      <c r="F114" s="204"/>
      <c r="G114" s="205"/>
      <c r="H114" s="206"/>
      <c r="I114" s="205"/>
      <c r="J114" s="205"/>
      <c r="K114" s="207"/>
      <c r="L114" s="206"/>
      <c r="M114" s="205"/>
      <c r="N114" s="208"/>
      <c r="O114" s="209"/>
      <c r="P114" s="203"/>
      <c r="Q114" s="206"/>
      <c r="R114" s="210"/>
      <c r="S114" s="210"/>
      <c r="T114" s="211"/>
      <c r="U114" s="211"/>
      <c r="V114" s="211"/>
    </row>
    <row r="115" spans="4:22" s="101" customFormat="1" x14ac:dyDescent="0.25">
      <c r="D115" s="203"/>
      <c r="F115" s="204"/>
      <c r="G115" s="205"/>
      <c r="H115" s="206"/>
      <c r="I115" s="205"/>
      <c r="J115" s="205"/>
      <c r="K115" s="207"/>
      <c r="L115" s="206"/>
      <c r="M115" s="205"/>
      <c r="N115" s="208"/>
      <c r="O115" s="209"/>
      <c r="P115" s="203"/>
      <c r="Q115" s="206"/>
      <c r="R115" s="210"/>
      <c r="S115" s="210"/>
      <c r="T115" s="211"/>
      <c r="U115" s="211"/>
      <c r="V115" s="211"/>
    </row>
    <row r="116" spans="4:22" s="101" customFormat="1" x14ac:dyDescent="0.25">
      <c r="D116" s="203"/>
      <c r="F116" s="204"/>
      <c r="G116" s="205"/>
      <c r="H116" s="206"/>
      <c r="I116" s="205"/>
      <c r="J116" s="205"/>
      <c r="K116" s="207"/>
      <c r="L116" s="206"/>
      <c r="M116" s="205"/>
      <c r="N116" s="208"/>
      <c r="O116" s="209"/>
      <c r="P116" s="203"/>
      <c r="Q116" s="206"/>
      <c r="R116" s="210"/>
      <c r="S116" s="210"/>
      <c r="T116" s="211"/>
      <c r="U116" s="211"/>
      <c r="V116" s="211"/>
    </row>
    <row r="117" spans="4:22" s="101" customFormat="1" x14ac:dyDescent="0.25">
      <c r="D117" s="203"/>
      <c r="F117" s="204"/>
      <c r="G117" s="205"/>
      <c r="H117" s="206"/>
      <c r="I117" s="205"/>
      <c r="J117" s="205"/>
      <c r="K117" s="207"/>
      <c r="L117" s="206"/>
      <c r="M117" s="205"/>
      <c r="N117" s="208"/>
      <c r="O117" s="209"/>
      <c r="P117" s="203"/>
      <c r="Q117" s="206"/>
      <c r="R117" s="210"/>
      <c r="S117" s="210"/>
      <c r="T117" s="211"/>
      <c r="U117" s="211"/>
      <c r="V117" s="211"/>
    </row>
    <row r="118" spans="4:22" s="101" customFormat="1" x14ac:dyDescent="0.25">
      <c r="D118" s="203"/>
      <c r="F118" s="204"/>
      <c r="G118" s="205"/>
      <c r="H118" s="206"/>
      <c r="I118" s="205"/>
      <c r="J118" s="205"/>
      <c r="K118" s="207"/>
      <c r="L118" s="206"/>
      <c r="M118" s="205"/>
      <c r="N118" s="208"/>
      <c r="O118" s="209"/>
      <c r="P118" s="203"/>
      <c r="Q118" s="206"/>
      <c r="R118" s="210"/>
      <c r="S118" s="210"/>
      <c r="T118" s="211"/>
      <c r="U118" s="211"/>
      <c r="V118" s="211"/>
    </row>
    <row r="119" spans="4:22" s="101" customFormat="1" x14ac:dyDescent="0.25">
      <c r="D119" s="203"/>
      <c r="F119" s="204"/>
      <c r="G119" s="205"/>
      <c r="H119" s="206"/>
      <c r="I119" s="205"/>
      <c r="J119" s="205"/>
      <c r="K119" s="207"/>
      <c r="L119" s="206"/>
      <c r="M119" s="205"/>
      <c r="N119" s="208"/>
      <c r="O119" s="209"/>
      <c r="P119" s="203"/>
      <c r="Q119" s="206"/>
      <c r="R119" s="210"/>
      <c r="S119" s="210"/>
      <c r="T119" s="211"/>
      <c r="U119" s="211"/>
      <c r="V119" s="211"/>
    </row>
    <row r="120" spans="4:22" s="101" customFormat="1" x14ac:dyDescent="0.25">
      <c r="D120" s="203"/>
      <c r="F120" s="204"/>
      <c r="G120" s="205"/>
      <c r="H120" s="206"/>
      <c r="I120" s="205"/>
      <c r="J120" s="205"/>
      <c r="K120" s="207"/>
      <c r="L120" s="206"/>
      <c r="M120" s="205"/>
      <c r="N120" s="208"/>
      <c r="O120" s="209"/>
      <c r="P120" s="203"/>
      <c r="Q120" s="206"/>
      <c r="R120" s="210"/>
      <c r="S120" s="210"/>
      <c r="T120" s="211"/>
      <c r="U120" s="211"/>
      <c r="V120" s="211"/>
    </row>
    <row r="121" spans="4:22" s="101" customFormat="1" x14ac:dyDescent="0.25">
      <c r="D121" s="203"/>
      <c r="F121" s="204"/>
      <c r="G121" s="205"/>
      <c r="H121" s="206"/>
      <c r="I121" s="205"/>
      <c r="J121" s="205"/>
      <c r="K121" s="207"/>
      <c r="L121" s="206"/>
      <c r="M121" s="205"/>
      <c r="N121" s="208"/>
      <c r="O121" s="209"/>
      <c r="P121" s="203"/>
      <c r="Q121" s="206"/>
      <c r="R121" s="210"/>
      <c r="S121" s="210"/>
      <c r="T121" s="211"/>
      <c r="U121" s="211"/>
      <c r="V121" s="211"/>
    </row>
    <row r="122" spans="4:22" s="101" customFormat="1" x14ac:dyDescent="0.25">
      <c r="D122" s="203"/>
      <c r="F122" s="204"/>
      <c r="G122" s="205"/>
      <c r="H122" s="206"/>
      <c r="I122" s="205"/>
      <c r="J122" s="205"/>
      <c r="K122" s="207"/>
      <c r="L122" s="206"/>
      <c r="M122" s="205"/>
      <c r="N122" s="208"/>
      <c r="O122" s="209"/>
      <c r="P122" s="203"/>
      <c r="Q122" s="206"/>
      <c r="R122" s="210"/>
      <c r="S122" s="210"/>
      <c r="T122" s="211"/>
      <c r="U122" s="211"/>
      <c r="V122" s="211"/>
    </row>
    <row r="123" spans="4:22" s="101" customFormat="1" x14ac:dyDescent="0.25">
      <c r="D123" s="203"/>
      <c r="F123" s="204"/>
      <c r="G123" s="205"/>
      <c r="H123" s="206"/>
      <c r="I123" s="205"/>
      <c r="J123" s="205"/>
      <c r="K123" s="207"/>
      <c r="L123" s="206"/>
      <c r="M123" s="205"/>
      <c r="N123" s="208"/>
      <c r="O123" s="209"/>
      <c r="P123" s="203"/>
      <c r="Q123" s="206"/>
      <c r="R123" s="210"/>
      <c r="S123" s="210"/>
      <c r="T123" s="211"/>
      <c r="U123" s="211"/>
      <c r="V123" s="211"/>
    </row>
    <row r="124" spans="4:22" s="101" customFormat="1" x14ac:dyDescent="0.25">
      <c r="D124" s="203"/>
      <c r="F124" s="204"/>
      <c r="G124" s="205"/>
      <c r="H124" s="206"/>
      <c r="I124" s="205"/>
      <c r="J124" s="205"/>
      <c r="K124" s="207"/>
      <c r="L124" s="206"/>
      <c r="M124" s="205"/>
      <c r="N124" s="208"/>
      <c r="O124" s="209"/>
      <c r="P124" s="203"/>
      <c r="Q124" s="206"/>
      <c r="R124" s="210"/>
      <c r="S124" s="210"/>
      <c r="T124" s="211"/>
      <c r="U124" s="211"/>
      <c r="V124" s="211"/>
    </row>
    <row r="125" spans="4:22" s="101" customFormat="1" x14ac:dyDescent="0.25">
      <c r="D125" s="203"/>
      <c r="F125" s="204"/>
      <c r="G125" s="205"/>
      <c r="H125" s="206"/>
      <c r="I125" s="205"/>
      <c r="J125" s="205"/>
      <c r="K125" s="207"/>
      <c r="L125" s="206"/>
      <c r="M125" s="205"/>
      <c r="N125" s="208"/>
      <c r="O125" s="209"/>
      <c r="P125" s="203"/>
      <c r="Q125" s="206"/>
      <c r="R125" s="210"/>
      <c r="S125" s="210"/>
      <c r="T125" s="211"/>
      <c r="U125" s="211"/>
      <c r="V125" s="211"/>
    </row>
    <row r="126" spans="4:22" s="101" customFormat="1" x14ac:dyDescent="0.25">
      <c r="D126" s="203"/>
      <c r="F126" s="204"/>
      <c r="G126" s="205"/>
      <c r="H126" s="206"/>
      <c r="I126" s="205"/>
      <c r="J126" s="205"/>
      <c r="K126" s="207"/>
      <c r="L126" s="206"/>
      <c r="M126" s="205"/>
      <c r="N126" s="208"/>
      <c r="O126" s="209"/>
      <c r="P126" s="203"/>
      <c r="Q126" s="206"/>
      <c r="R126" s="210"/>
      <c r="S126" s="210"/>
      <c r="T126" s="211"/>
      <c r="U126" s="211"/>
      <c r="V126" s="211"/>
    </row>
    <row r="127" spans="4:22" s="101" customFormat="1" x14ac:dyDescent="0.25">
      <c r="D127" s="203"/>
      <c r="F127" s="204"/>
      <c r="G127" s="205"/>
      <c r="H127" s="206"/>
      <c r="I127" s="205"/>
      <c r="J127" s="205"/>
      <c r="K127" s="207"/>
      <c r="L127" s="206"/>
      <c r="M127" s="205"/>
      <c r="N127" s="208"/>
      <c r="O127" s="209"/>
      <c r="P127" s="203"/>
      <c r="Q127" s="206"/>
      <c r="R127" s="210"/>
      <c r="S127" s="210"/>
      <c r="T127" s="211"/>
      <c r="U127" s="211"/>
      <c r="V127" s="211"/>
    </row>
    <row r="128" spans="4:22" s="101" customFormat="1" x14ac:dyDescent="0.25">
      <c r="D128" s="203"/>
      <c r="F128" s="204"/>
      <c r="G128" s="205"/>
      <c r="H128" s="206"/>
      <c r="I128" s="205"/>
      <c r="J128" s="205"/>
      <c r="K128" s="207"/>
      <c r="L128" s="206"/>
      <c r="M128" s="205"/>
      <c r="N128" s="208"/>
      <c r="O128" s="209"/>
      <c r="P128" s="203"/>
      <c r="Q128" s="206"/>
      <c r="R128" s="210"/>
      <c r="S128" s="210"/>
      <c r="T128" s="211"/>
      <c r="U128" s="211"/>
      <c r="V128" s="211"/>
    </row>
    <row r="129" spans="4:22" s="101" customFormat="1" x14ac:dyDescent="0.25">
      <c r="D129" s="203"/>
      <c r="F129" s="204"/>
      <c r="G129" s="205"/>
      <c r="H129" s="206"/>
      <c r="I129" s="205"/>
      <c r="J129" s="205"/>
      <c r="K129" s="207"/>
      <c r="L129" s="206"/>
      <c r="M129" s="205"/>
      <c r="N129" s="208"/>
      <c r="O129" s="209"/>
      <c r="P129" s="203"/>
      <c r="Q129" s="206"/>
      <c r="R129" s="210"/>
      <c r="S129" s="210"/>
      <c r="T129" s="211"/>
      <c r="U129" s="211"/>
      <c r="V129" s="211"/>
    </row>
    <row r="130" spans="4:22" s="101" customFormat="1" x14ac:dyDescent="0.25">
      <c r="D130" s="203"/>
      <c r="F130" s="204"/>
      <c r="G130" s="205"/>
      <c r="H130" s="206"/>
      <c r="I130" s="205"/>
      <c r="J130" s="205"/>
      <c r="K130" s="207"/>
      <c r="L130" s="206"/>
      <c r="M130" s="205"/>
      <c r="N130" s="208"/>
      <c r="O130" s="209"/>
      <c r="P130" s="203"/>
      <c r="Q130" s="206"/>
      <c r="R130" s="210"/>
      <c r="S130" s="210"/>
      <c r="T130" s="211"/>
      <c r="U130" s="211"/>
      <c r="V130" s="211"/>
    </row>
    <row r="131" spans="4:22" s="101" customFormat="1" x14ac:dyDescent="0.25">
      <c r="D131" s="203"/>
      <c r="F131" s="204"/>
      <c r="G131" s="205"/>
      <c r="H131" s="206"/>
      <c r="I131" s="205"/>
      <c r="J131" s="205"/>
      <c r="K131" s="207"/>
      <c r="L131" s="206"/>
      <c r="M131" s="205"/>
      <c r="N131" s="208"/>
      <c r="O131" s="209"/>
      <c r="P131" s="203"/>
      <c r="Q131" s="206"/>
      <c r="R131" s="210"/>
      <c r="S131" s="210"/>
      <c r="T131" s="211"/>
      <c r="U131" s="211"/>
      <c r="V131" s="211"/>
    </row>
    <row r="132" spans="4:22" s="101" customFormat="1" x14ac:dyDescent="0.25">
      <c r="D132" s="203"/>
      <c r="F132" s="204"/>
      <c r="G132" s="205"/>
      <c r="H132" s="206"/>
      <c r="I132" s="205"/>
      <c r="J132" s="205"/>
      <c r="K132" s="207"/>
      <c r="L132" s="206"/>
      <c r="M132" s="205"/>
      <c r="N132" s="208"/>
      <c r="O132" s="209"/>
      <c r="P132" s="203"/>
      <c r="Q132" s="206"/>
      <c r="R132" s="210"/>
      <c r="S132" s="210"/>
      <c r="T132" s="211"/>
      <c r="U132" s="211"/>
      <c r="V132" s="211"/>
    </row>
    <row r="133" spans="4:22" s="101" customFormat="1" x14ac:dyDescent="0.25">
      <c r="D133" s="203"/>
      <c r="F133" s="204"/>
      <c r="G133" s="205"/>
      <c r="H133" s="206"/>
      <c r="I133" s="205"/>
      <c r="J133" s="205"/>
      <c r="K133" s="207"/>
      <c r="L133" s="206"/>
      <c r="M133" s="205"/>
      <c r="N133" s="208"/>
      <c r="O133" s="209"/>
      <c r="P133" s="203"/>
      <c r="Q133" s="206"/>
      <c r="R133" s="210"/>
      <c r="S133" s="210"/>
      <c r="T133" s="211"/>
      <c r="U133" s="211"/>
      <c r="V133" s="211"/>
    </row>
    <row r="134" spans="4:22" s="101" customFormat="1" x14ac:dyDescent="0.25">
      <c r="D134" s="203"/>
      <c r="F134" s="204"/>
      <c r="G134" s="205"/>
      <c r="H134" s="206"/>
      <c r="I134" s="205"/>
      <c r="J134" s="205"/>
      <c r="K134" s="207"/>
      <c r="L134" s="206"/>
      <c r="M134" s="205"/>
      <c r="N134" s="208"/>
      <c r="O134" s="209"/>
      <c r="P134" s="203"/>
      <c r="Q134" s="206"/>
      <c r="R134" s="210"/>
      <c r="S134" s="210"/>
      <c r="T134" s="211"/>
      <c r="U134" s="211"/>
      <c r="V134" s="211"/>
    </row>
    <row r="135" spans="4:22" s="101" customFormat="1" x14ac:dyDescent="0.25">
      <c r="D135" s="203"/>
      <c r="F135" s="204"/>
      <c r="G135" s="205"/>
      <c r="H135" s="206"/>
      <c r="I135" s="205"/>
      <c r="J135" s="205"/>
      <c r="K135" s="207"/>
      <c r="L135" s="206"/>
      <c r="M135" s="205"/>
      <c r="N135" s="208"/>
      <c r="O135" s="209"/>
      <c r="P135" s="203"/>
      <c r="Q135" s="206"/>
      <c r="R135" s="210"/>
      <c r="S135" s="210"/>
      <c r="T135" s="211"/>
      <c r="U135" s="211"/>
      <c r="V135" s="211"/>
    </row>
    <row r="136" spans="4:22" s="101" customFormat="1" x14ac:dyDescent="0.25">
      <c r="D136" s="203"/>
      <c r="F136" s="204"/>
      <c r="G136" s="205"/>
      <c r="H136" s="206"/>
      <c r="I136" s="205"/>
      <c r="J136" s="205"/>
      <c r="K136" s="207"/>
      <c r="L136" s="206"/>
      <c r="M136" s="205"/>
      <c r="N136" s="208"/>
      <c r="O136" s="209"/>
      <c r="P136" s="203"/>
      <c r="Q136" s="206"/>
      <c r="R136" s="210"/>
      <c r="S136" s="210"/>
      <c r="T136" s="211"/>
      <c r="U136" s="211"/>
      <c r="V136" s="211"/>
    </row>
  </sheetData>
  <sheetProtection insertColumns="0" insertHyperlinks="0" deleteColumns="0" deleteRows="0" pivotTables="0"/>
  <mergeCells count="7">
    <mergeCell ref="Q4:V5"/>
    <mergeCell ref="B6:B7"/>
    <mergeCell ref="C6:C7"/>
    <mergeCell ref="D6:D7"/>
    <mergeCell ref="E6:E7"/>
    <mergeCell ref="F6:F7"/>
    <mergeCell ref="N6:O6"/>
  </mergeCells>
  <conditionalFormatting sqref="B4 E4">
    <cfRule type="cellIs" dxfId="6" priority="5" operator="equal">
      <formula>"Réglé"</formula>
    </cfRule>
  </conditionalFormatting>
  <conditionalFormatting sqref="C4">
    <cfRule type="cellIs" dxfId="5" priority="4" operator="equal">
      <formula>"Réglé"</formula>
    </cfRule>
  </conditionalFormatting>
  <conditionalFormatting sqref="P4">
    <cfRule type="cellIs" dxfId="4" priority="3" operator="equal">
      <formula>"Réglé"</formula>
    </cfRule>
  </conditionalFormatting>
  <conditionalFormatting sqref="N4:O4">
    <cfRule type="cellIs" dxfId="3" priority="2" operator="equal">
      <formula>"Réglé"</formula>
    </cfRule>
  </conditionalFormatting>
  <conditionalFormatting sqref="B1">
    <cfRule type="cellIs" dxfId="2" priority="1" operator="equal">
      <formula>"Réglé"</formula>
    </cfRule>
  </conditionalFormatting>
  <pageMargins left="0.59055118110236227" right="0.19685039370078741" top="0.55118110236220474" bottom="0.55118110236220474" header="0.31496062992125984" footer="0.23622047244094491"/>
  <pageSetup paperSize="8" scale="89" fitToHeight="3"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J364"/>
  <sheetViews>
    <sheetView zoomScale="80" zoomScaleNormal="80" zoomScaleSheetLayoutView="85" workbookViewId="0">
      <pane ySplit="6" topLeftCell="A160" activePane="bottomLeft" state="frozen"/>
      <selection pane="bottomLeft" activeCell="B159" sqref="B159"/>
    </sheetView>
  </sheetViews>
  <sheetFormatPr baseColWidth="10" defaultColWidth="11.42578125" defaultRowHeight="14.25" x14ac:dyDescent="0.2"/>
  <cols>
    <col min="1" max="1" width="7.7109375" style="28" customWidth="1"/>
    <col min="2" max="2" width="114.85546875" style="29" customWidth="1"/>
    <col min="3" max="3" width="7.7109375" style="28" customWidth="1"/>
    <col min="4" max="4" width="15.7109375" style="31" customWidth="1"/>
    <col min="5" max="5" width="2.28515625" style="2" customWidth="1"/>
    <col min="6" max="6" width="35.85546875" style="2" customWidth="1"/>
    <col min="7" max="16384" width="11.42578125" style="2"/>
  </cols>
  <sheetData>
    <row r="1" spans="1:4" ht="20.25" customHeight="1" x14ac:dyDescent="0.2">
      <c r="A1" s="239" t="s">
        <v>222</v>
      </c>
      <c r="B1" s="232"/>
      <c r="C1" s="240"/>
    </row>
    <row r="2" spans="1:4" ht="14.25" customHeight="1" x14ac:dyDescent="0.2">
      <c r="A2" s="314" t="s">
        <v>229</v>
      </c>
    </row>
    <row r="3" spans="1:4" ht="14.25" customHeight="1" x14ac:dyDescent="0.2">
      <c r="A3" s="314"/>
    </row>
    <row r="4" spans="1:4" ht="23.25" x14ac:dyDescent="0.25">
      <c r="A4" s="274" t="s">
        <v>168</v>
      </c>
      <c r="B4" s="6"/>
      <c r="C4" s="1"/>
      <c r="D4" s="311" t="s">
        <v>214</v>
      </c>
    </row>
    <row r="5" spans="1:4" ht="14.25" customHeight="1" x14ac:dyDescent="0.2">
      <c r="A5" s="313" t="s">
        <v>230</v>
      </c>
      <c r="B5" s="8"/>
      <c r="C5" s="7"/>
      <c r="D5" s="9"/>
    </row>
    <row r="6" spans="1:4" ht="15.75" thickBot="1" x14ac:dyDescent="0.25">
      <c r="A6" s="275" t="s">
        <v>63</v>
      </c>
      <c r="B6" s="276" t="s">
        <v>64</v>
      </c>
      <c r="C6" s="275" t="s">
        <v>65</v>
      </c>
      <c r="D6" s="277" t="s">
        <v>167</v>
      </c>
    </row>
    <row r="7" spans="1:4" ht="15" x14ac:dyDescent="0.2">
      <c r="A7" s="1"/>
      <c r="B7" s="3"/>
      <c r="C7" s="4"/>
      <c r="D7" s="5"/>
    </row>
    <row r="8" spans="1:4" s="289" customFormat="1" ht="18" x14ac:dyDescent="0.25">
      <c r="A8" s="288" t="s">
        <v>66</v>
      </c>
      <c r="B8" s="287" t="s">
        <v>67</v>
      </c>
      <c r="D8" s="290"/>
    </row>
    <row r="9" spans="1:4" s="10" customFormat="1" ht="15" x14ac:dyDescent="0.2">
      <c r="A9" s="241"/>
      <c r="D9" s="11"/>
    </row>
    <row r="10" spans="1:4" s="10" customFormat="1" ht="30" x14ac:dyDescent="0.2">
      <c r="A10" s="242">
        <v>10</v>
      </c>
      <c r="B10" s="12" t="s">
        <v>68</v>
      </c>
      <c r="D10" s="11"/>
    </row>
    <row r="11" spans="1:4" s="10" customFormat="1" ht="15" x14ac:dyDescent="0.2">
      <c r="A11" s="242"/>
      <c r="D11" s="11"/>
    </row>
    <row r="12" spans="1:4" s="10" customFormat="1" ht="30" x14ac:dyDescent="0.2">
      <c r="A12" s="242"/>
      <c r="B12" s="13" t="s">
        <v>69</v>
      </c>
      <c r="D12" s="11"/>
    </row>
    <row r="13" spans="1:4" s="10" customFormat="1" ht="15" x14ac:dyDescent="0.2">
      <c r="A13" s="242"/>
      <c r="B13" s="13"/>
      <c r="D13" s="11"/>
    </row>
    <row r="14" spans="1:4" s="10" customFormat="1" ht="30" x14ac:dyDescent="0.2">
      <c r="A14" s="242"/>
      <c r="B14" s="13" t="s">
        <v>70</v>
      </c>
      <c r="D14" s="11"/>
    </row>
    <row r="15" spans="1:4" s="10" customFormat="1" ht="15" x14ac:dyDescent="0.2">
      <c r="A15" s="242"/>
      <c r="B15" s="13"/>
      <c r="D15" s="11"/>
    </row>
    <row r="16" spans="1:4" s="10" customFormat="1" ht="15" x14ac:dyDescent="0.2">
      <c r="A16" s="242"/>
      <c r="B16" s="13" t="s">
        <v>71</v>
      </c>
      <c r="D16" s="11"/>
    </row>
    <row r="17" spans="1:4" s="10" customFormat="1" ht="15" x14ac:dyDescent="0.2">
      <c r="A17" s="242"/>
      <c r="B17" s="13"/>
      <c r="D17" s="11"/>
    </row>
    <row r="18" spans="1:4" s="10" customFormat="1" ht="15" x14ac:dyDescent="0.2">
      <c r="A18" s="242"/>
      <c r="B18" s="13" t="s">
        <v>72</v>
      </c>
      <c r="D18" s="11"/>
    </row>
    <row r="19" spans="1:4" s="10" customFormat="1" ht="15" x14ac:dyDescent="0.2">
      <c r="A19" s="242"/>
      <c r="B19" s="13" t="s">
        <v>153</v>
      </c>
      <c r="D19" s="11"/>
    </row>
    <row r="20" spans="1:4" s="10" customFormat="1" ht="15" x14ac:dyDescent="0.2">
      <c r="A20" s="242">
        <v>20</v>
      </c>
      <c r="B20" s="10" t="s">
        <v>73</v>
      </c>
      <c r="D20" s="11"/>
    </row>
    <row r="21" spans="1:4" s="10" customFormat="1" ht="15" x14ac:dyDescent="0.2">
      <c r="A21" s="242"/>
      <c r="D21" s="11"/>
    </row>
    <row r="22" spans="1:4" s="10" customFormat="1" ht="15" x14ac:dyDescent="0.2">
      <c r="A22" s="242">
        <v>21</v>
      </c>
      <c r="B22" s="12" t="s">
        <v>162</v>
      </c>
      <c r="D22" s="11"/>
    </row>
    <row r="23" spans="1:4" s="10" customFormat="1" ht="31.5" customHeight="1" x14ac:dyDescent="0.25">
      <c r="A23" s="242"/>
      <c r="B23" s="301" t="s">
        <v>221</v>
      </c>
      <c r="D23" s="11"/>
    </row>
    <row r="24" spans="1:4" s="10" customFormat="1" ht="15" x14ac:dyDescent="0.2">
      <c r="A24" s="242"/>
      <c r="B24" s="12"/>
      <c r="D24" s="11"/>
    </row>
    <row r="25" spans="1:4" s="10" customFormat="1" ht="15" x14ac:dyDescent="0.2">
      <c r="A25" s="242">
        <v>30</v>
      </c>
      <c r="B25" s="12" t="s">
        <v>74</v>
      </c>
      <c r="D25" s="11"/>
    </row>
    <row r="26" spans="1:4" s="10" customFormat="1" ht="15" x14ac:dyDescent="0.2">
      <c r="A26" s="242"/>
      <c r="B26" s="12"/>
      <c r="D26" s="11"/>
    </row>
    <row r="27" spans="1:4" s="10" customFormat="1" ht="30" x14ac:dyDescent="0.2">
      <c r="A27" s="242">
        <v>40</v>
      </c>
      <c r="B27" s="14" t="s">
        <v>75</v>
      </c>
      <c r="D27" s="11"/>
    </row>
    <row r="28" spans="1:4" s="10" customFormat="1" ht="45" x14ac:dyDescent="0.2">
      <c r="A28" s="242">
        <v>50</v>
      </c>
      <c r="B28" s="12" t="s">
        <v>76</v>
      </c>
      <c r="D28" s="11"/>
    </row>
    <row r="29" spans="1:4" s="10" customFormat="1" ht="30" x14ac:dyDescent="0.2">
      <c r="A29" s="242">
        <v>51</v>
      </c>
      <c r="B29" s="12" t="s">
        <v>77</v>
      </c>
      <c r="D29" s="11"/>
    </row>
    <row r="30" spans="1:4" s="10" customFormat="1" ht="15" x14ac:dyDescent="0.2">
      <c r="A30" s="242"/>
      <c r="B30" s="12"/>
      <c r="D30" s="11"/>
    </row>
    <row r="31" spans="1:4" s="10" customFormat="1" ht="15" x14ac:dyDescent="0.2">
      <c r="A31" s="242"/>
      <c r="B31" s="12"/>
      <c r="D31" s="11"/>
    </row>
    <row r="32" spans="1:4" s="284" customFormat="1" ht="18" x14ac:dyDescent="0.25">
      <c r="A32" s="286">
        <v>100</v>
      </c>
      <c r="B32" s="287" t="s">
        <v>78</v>
      </c>
      <c r="D32" s="285"/>
    </row>
    <row r="33" spans="1:7" s="15" customFormat="1" ht="15.75" x14ac:dyDescent="0.25">
      <c r="A33" s="243"/>
      <c r="B33" s="233"/>
      <c r="D33" s="16"/>
    </row>
    <row r="34" spans="1:7" s="15" customFormat="1" ht="15.75" x14ac:dyDescent="0.25">
      <c r="A34" s="19">
        <v>101</v>
      </c>
      <c r="B34" s="24" t="s">
        <v>79</v>
      </c>
      <c r="C34" s="19"/>
      <c r="D34" s="21"/>
      <c r="E34" s="233"/>
    </row>
    <row r="35" spans="1:7" s="10" customFormat="1" ht="15" x14ac:dyDescent="0.2">
      <c r="A35" s="17"/>
      <c r="B35" s="23" t="s">
        <v>80</v>
      </c>
      <c r="D35" s="11"/>
      <c r="E35" s="26"/>
      <c r="G35" s="244"/>
    </row>
    <row r="36" spans="1:7" s="10" customFormat="1" ht="15" x14ac:dyDescent="0.2">
      <c r="A36" s="17"/>
      <c r="B36" s="23" t="s">
        <v>81</v>
      </c>
      <c r="D36" s="11"/>
      <c r="E36" s="245"/>
      <c r="F36" s="245"/>
    </row>
    <row r="37" spans="1:7" s="10" customFormat="1" ht="15" x14ac:dyDescent="0.2">
      <c r="A37" s="17"/>
      <c r="B37" s="23" t="s">
        <v>163</v>
      </c>
      <c r="D37" s="11"/>
      <c r="E37" s="245"/>
      <c r="F37" s="245"/>
    </row>
    <row r="38" spans="1:7" s="10" customFormat="1" ht="15" x14ac:dyDescent="0.2">
      <c r="A38" s="17"/>
      <c r="B38" s="23" t="s">
        <v>82</v>
      </c>
      <c r="D38" s="11"/>
      <c r="E38" s="245"/>
      <c r="F38" s="245"/>
    </row>
    <row r="39" spans="1:7" s="10" customFormat="1" ht="15" x14ac:dyDescent="0.2">
      <c r="A39" s="298">
        <v>101.1</v>
      </c>
      <c r="B39" s="299" t="str">
        <f>+CONCATENATE(B34,", selon description / Commande &gt; 25 m3")</f>
        <v>Grumes, essence épicéa, qualité B, selon description / Commande &gt; 25 m3</v>
      </c>
      <c r="C39" s="298" t="s">
        <v>83</v>
      </c>
      <c r="D39" s="300">
        <v>110</v>
      </c>
      <c r="E39" s="245"/>
      <c r="F39" s="245"/>
    </row>
    <row r="40" spans="1:7" s="10" customFormat="1" ht="15" x14ac:dyDescent="0.2">
      <c r="A40" s="17"/>
      <c r="B40" s="23"/>
      <c r="D40" s="11"/>
      <c r="E40" s="245"/>
      <c r="F40" s="245"/>
    </row>
    <row r="41" spans="1:7" s="15" customFormat="1" ht="15.75" x14ac:dyDescent="0.25">
      <c r="A41" s="19">
        <v>102</v>
      </c>
      <c r="B41" s="25" t="s">
        <v>84</v>
      </c>
      <c r="E41" s="246"/>
      <c r="F41" s="246"/>
    </row>
    <row r="42" spans="1:7" s="10" customFormat="1" ht="15" x14ac:dyDescent="0.2">
      <c r="A42" s="17"/>
      <c r="B42" s="23" t="s">
        <v>80</v>
      </c>
      <c r="C42" s="17"/>
      <c r="D42" s="18"/>
      <c r="E42" s="245"/>
      <c r="F42" s="245"/>
    </row>
    <row r="43" spans="1:7" s="10" customFormat="1" ht="15" x14ac:dyDescent="0.2">
      <c r="A43" s="17"/>
      <c r="B43" s="23" t="s">
        <v>81</v>
      </c>
      <c r="C43" s="17"/>
      <c r="D43" s="18"/>
      <c r="E43" s="245"/>
      <c r="F43" s="245"/>
    </row>
    <row r="44" spans="1:7" s="10" customFormat="1" ht="15" x14ac:dyDescent="0.2">
      <c r="A44" s="17"/>
      <c r="B44" s="23" t="s">
        <v>164</v>
      </c>
      <c r="C44" s="17"/>
      <c r="D44" s="18"/>
      <c r="E44" s="245"/>
      <c r="F44" s="245"/>
    </row>
    <row r="45" spans="1:7" s="10" customFormat="1" ht="15" x14ac:dyDescent="0.2">
      <c r="A45" s="17"/>
      <c r="B45" s="23" t="s">
        <v>85</v>
      </c>
      <c r="C45" s="17"/>
      <c r="D45" s="18"/>
      <c r="E45" s="245"/>
      <c r="F45" s="245"/>
    </row>
    <row r="46" spans="1:7" s="10" customFormat="1" ht="15" x14ac:dyDescent="0.2">
      <c r="A46" s="298">
        <v>102.1</v>
      </c>
      <c r="B46" s="299" t="str">
        <f>+CONCATENATE(B41,", selon description / Commande &gt; 25 m3")</f>
        <v>Grumes, essence sapin, qualité B, selon description / Commande &gt; 25 m3</v>
      </c>
      <c r="C46" s="298" t="s">
        <v>83</v>
      </c>
      <c r="D46" s="300">
        <v>85</v>
      </c>
      <c r="E46" s="245"/>
      <c r="F46" s="245"/>
    </row>
    <row r="47" spans="1:7" s="10" customFormat="1" ht="15" x14ac:dyDescent="0.2">
      <c r="A47" s="17"/>
      <c r="B47" s="23"/>
      <c r="C47" s="17"/>
      <c r="D47" s="18"/>
      <c r="E47" s="245"/>
      <c r="F47" s="245"/>
    </row>
    <row r="48" spans="1:7" s="15" customFormat="1" ht="15.75" x14ac:dyDescent="0.25">
      <c r="A48" s="19">
        <v>103</v>
      </c>
      <c r="B48" s="25" t="s">
        <v>86</v>
      </c>
      <c r="C48" s="19"/>
      <c r="D48" s="21"/>
      <c r="E48" s="246"/>
      <c r="F48" s="246"/>
    </row>
    <row r="49" spans="1:6" s="10" customFormat="1" ht="15" x14ac:dyDescent="0.2">
      <c r="A49" s="17"/>
      <c r="B49" s="23" t="s">
        <v>80</v>
      </c>
      <c r="C49" s="17"/>
      <c r="D49" s="18"/>
      <c r="E49" s="245"/>
      <c r="F49" s="245"/>
    </row>
    <row r="50" spans="1:6" s="10" customFormat="1" ht="15" x14ac:dyDescent="0.2">
      <c r="A50" s="17"/>
      <c r="B50" s="23" t="s">
        <v>81</v>
      </c>
      <c r="C50" s="17"/>
      <c r="D50" s="18"/>
      <c r="E50" s="245"/>
      <c r="F50" s="245"/>
    </row>
    <row r="51" spans="1:6" s="10" customFormat="1" ht="15" x14ac:dyDescent="0.2">
      <c r="A51" s="17"/>
      <c r="B51" s="23" t="s">
        <v>164</v>
      </c>
      <c r="C51" s="17"/>
      <c r="D51" s="18"/>
      <c r="E51" s="245"/>
      <c r="F51" s="245"/>
    </row>
    <row r="52" spans="1:6" s="10" customFormat="1" ht="15" x14ac:dyDescent="0.2">
      <c r="A52" s="17"/>
      <c r="B52" s="23" t="s">
        <v>85</v>
      </c>
      <c r="C52" s="17"/>
      <c r="D52" s="18"/>
      <c r="E52" s="245"/>
      <c r="F52" s="245"/>
    </row>
    <row r="53" spans="1:6" s="10" customFormat="1" ht="15" x14ac:dyDescent="0.2">
      <c r="A53" s="298">
        <v>103.1</v>
      </c>
      <c r="B53" s="299" t="str">
        <f>+CONCATENATE(B48,", selon description / Commande &gt; 25 m3")</f>
        <v>Grumes, essence mélèze, qualité B, selon description / Commande &gt; 25 m3</v>
      </c>
      <c r="C53" s="298" t="s">
        <v>83</v>
      </c>
      <c r="D53" s="300">
        <v>220</v>
      </c>
      <c r="E53" s="245"/>
      <c r="F53" s="245"/>
    </row>
    <row r="54" spans="1:6" s="10" customFormat="1" ht="15" x14ac:dyDescent="0.2">
      <c r="A54" s="17"/>
      <c r="B54" s="23"/>
      <c r="D54" s="11"/>
      <c r="E54" s="245"/>
      <c r="F54" s="245"/>
    </row>
    <row r="55" spans="1:6" s="15" customFormat="1" ht="15.75" x14ac:dyDescent="0.25">
      <c r="A55" s="19">
        <v>104</v>
      </c>
      <c r="B55" s="25" t="s">
        <v>87</v>
      </c>
      <c r="D55" s="16"/>
      <c r="E55" s="246"/>
      <c r="F55" s="246"/>
    </row>
    <row r="56" spans="1:6" s="10" customFormat="1" ht="15" x14ac:dyDescent="0.2">
      <c r="A56" s="17"/>
      <c r="B56" s="23" t="s">
        <v>80</v>
      </c>
      <c r="C56" s="17"/>
      <c r="D56" s="18"/>
      <c r="E56" s="245"/>
      <c r="F56" s="245"/>
    </row>
    <row r="57" spans="1:6" s="10" customFormat="1" ht="15" x14ac:dyDescent="0.2">
      <c r="A57" s="17"/>
      <c r="B57" s="23" t="s">
        <v>81</v>
      </c>
      <c r="C57" s="17"/>
      <c r="D57" s="18"/>
      <c r="E57" s="245"/>
      <c r="F57" s="245"/>
    </row>
    <row r="58" spans="1:6" s="10" customFormat="1" ht="15" x14ac:dyDescent="0.2">
      <c r="A58" s="17"/>
      <c r="B58" s="23" t="s">
        <v>164</v>
      </c>
      <c r="C58" s="17"/>
      <c r="D58" s="18"/>
      <c r="E58" s="245"/>
      <c r="F58" s="245"/>
    </row>
    <row r="59" spans="1:6" s="10" customFormat="1" ht="15" x14ac:dyDescent="0.2">
      <c r="A59" s="17"/>
      <c r="B59" s="23" t="s">
        <v>85</v>
      </c>
      <c r="C59" s="17"/>
      <c r="D59" s="18"/>
      <c r="E59" s="245"/>
      <c r="F59" s="245"/>
    </row>
    <row r="60" spans="1:6" s="10" customFormat="1" ht="15" x14ac:dyDescent="0.2">
      <c r="A60" s="298">
        <v>104.1</v>
      </c>
      <c r="B60" s="299" t="str">
        <f>+CONCATENATE(B55,", selon description / Commande &gt; 25 m3")</f>
        <v>Grumes, essence douglas, qualité B, selon description / Commande &gt; 25 m3</v>
      </c>
      <c r="C60" s="298" t="s">
        <v>83</v>
      </c>
      <c r="D60" s="300">
        <v>180</v>
      </c>
      <c r="E60" s="245"/>
      <c r="F60" s="245"/>
    </row>
    <row r="61" spans="1:6" s="10" customFormat="1" ht="15" x14ac:dyDescent="0.2">
      <c r="A61" s="17"/>
      <c r="B61" s="23"/>
      <c r="C61" s="17"/>
      <c r="D61" s="18"/>
      <c r="E61" s="245"/>
      <c r="F61" s="245"/>
    </row>
    <row r="62" spans="1:6" s="10" customFormat="1" ht="15" x14ac:dyDescent="0.2">
      <c r="A62" s="17"/>
      <c r="B62" s="23"/>
      <c r="D62" s="11"/>
      <c r="E62" s="245"/>
      <c r="F62" s="245"/>
    </row>
    <row r="63" spans="1:6" s="10" customFormat="1" ht="15.75" x14ac:dyDescent="0.25">
      <c r="A63" s="19">
        <v>110</v>
      </c>
      <c r="B63" s="25" t="s">
        <v>88</v>
      </c>
      <c r="C63" s="17"/>
      <c r="D63" s="18"/>
      <c r="E63" s="245"/>
      <c r="F63" s="245"/>
    </row>
    <row r="64" spans="1:6" s="10" customFormat="1" ht="15" x14ac:dyDescent="0.2">
      <c r="A64" s="17"/>
      <c r="B64" s="23"/>
      <c r="C64" s="17"/>
      <c r="D64" s="18"/>
      <c r="E64" s="245"/>
      <c r="F64" s="245"/>
    </row>
    <row r="65" spans="1:6" s="15" customFormat="1" ht="15.75" x14ac:dyDescent="0.25">
      <c r="A65" s="19">
        <v>111</v>
      </c>
      <c r="B65" s="25" t="s">
        <v>89</v>
      </c>
      <c r="C65" s="19"/>
      <c r="D65" s="21"/>
      <c r="E65" s="246"/>
      <c r="F65" s="246"/>
    </row>
    <row r="66" spans="1:6" s="10" customFormat="1" ht="15" x14ac:dyDescent="0.2">
      <c r="A66" s="17"/>
      <c r="B66" s="23" t="s">
        <v>90</v>
      </c>
      <c r="C66" s="17"/>
      <c r="D66" s="18"/>
      <c r="E66" s="245"/>
      <c r="F66" s="245"/>
    </row>
    <row r="67" spans="1:6" s="10" customFormat="1" ht="15" x14ac:dyDescent="0.2">
      <c r="A67" s="17"/>
      <c r="B67" s="23" t="s">
        <v>91</v>
      </c>
      <c r="C67" s="17"/>
      <c r="D67" s="18"/>
      <c r="E67" s="245"/>
      <c r="F67" s="245"/>
    </row>
    <row r="68" spans="1:6" s="10" customFormat="1" ht="15" x14ac:dyDescent="0.2">
      <c r="A68" s="17"/>
      <c r="B68" s="23" t="s">
        <v>165</v>
      </c>
      <c r="C68" s="17"/>
      <c r="D68" s="18"/>
      <c r="E68" s="245"/>
      <c r="F68" s="245"/>
    </row>
    <row r="69" spans="1:6" s="10" customFormat="1" ht="15" x14ac:dyDescent="0.2">
      <c r="A69" s="17"/>
      <c r="B69" s="23" t="s">
        <v>85</v>
      </c>
      <c r="C69" s="17"/>
      <c r="D69" s="18"/>
      <c r="E69" s="245"/>
      <c r="F69" s="245"/>
    </row>
    <row r="70" spans="1:6" s="10" customFormat="1" ht="15" x14ac:dyDescent="0.2">
      <c r="A70" s="298">
        <v>111.1</v>
      </c>
      <c r="B70" s="299" t="str">
        <f>+CONCATENATE(B65,", selon description / Commande &gt; 25 m3")</f>
        <v>Grumes en billons, essence épicéa, qualité B-C, selon description / Commande &gt; 25 m3</v>
      </c>
      <c r="C70" s="298" t="s">
        <v>83</v>
      </c>
      <c r="D70" s="300">
        <v>86</v>
      </c>
      <c r="E70" s="245"/>
      <c r="F70" s="245"/>
    </row>
    <row r="71" spans="1:6" s="10" customFormat="1" ht="15" x14ac:dyDescent="0.2">
      <c r="A71" s="17"/>
      <c r="B71" s="23"/>
      <c r="C71" s="17"/>
      <c r="D71" s="18"/>
      <c r="E71" s="245"/>
      <c r="F71" s="245"/>
    </row>
    <row r="72" spans="1:6" s="15" customFormat="1" ht="15.75" x14ac:dyDescent="0.25">
      <c r="A72" s="19">
        <v>112</v>
      </c>
      <c r="B72" s="25" t="s">
        <v>92</v>
      </c>
      <c r="C72" s="19"/>
      <c r="D72" s="21"/>
      <c r="E72" s="246"/>
      <c r="F72" s="246"/>
    </row>
    <row r="73" spans="1:6" s="10" customFormat="1" ht="15" x14ac:dyDescent="0.2">
      <c r="A73" s="17"/>
      <c r="B73" s="23" t="s">
        <v>90</v>
      </c>
      <c r="C73" s="17"/>
      <c r="D73" s="18"/>
      <c r="E73" s="245"/>
      <c r="F73" s="245"/>
    </row>
    <row r="74" spans="1:6" s="10" customFormat="1" ht="15" x14ac:dyDescent="0.2">
      <c r="A74" s="17"/>
      <c r="B74" s="23" t="s">
        <v>91</v>
      </c>
      <c r="C74" s="17"/>
      <c r="D74" s="18"/>
      <c r="E74" s="245"/>
      <c r="F74" s="245"/>
    </row>
    <row r="75" spans="1:6" s="10" customFormat="1" ht="15" x14ac:dyDescent="0.2">
      <c r="A75" s="17"/>
      <c r="B75" s="23" t="s">
        <v>164</v>
      </c>
      <c r="C75" s="17"/>
      <c r="D75" s="18"/>
      <c r="E75" s="245"/>
      <c r="F75" s="245"/>
    </row>
    <row r="76" spans="1:6" s="10" customFormat="1" ht="15" x14ac:dyDescent="0.2">
      <c r="A76" s="17"/>
      <c r="B76" s="23" t="s">
        <v>85</v>
      </c>
      <c r="C76" s="17"/>
      <c r="D76" s="18"/>
      <c r="E76" s="245"/>
      <c r="F76" s="245"/>
    </row>
    <row r="77" spans="1:6" s="10" customFormat="1" ht="15" x14ac:dyDescent="0.2">
      <c r="A77" s="298">
        <v>112.1</v>
      </c>
      <c r="B77" s="299" t="str">
        <f>+CONCATENATE(B72,", selon description / Commande &gt; 25 m3")</f>
        <v>Grumes en billons, essence sapin, qualité B-C, selon description / Commande &gt; 25 m3</v>
      </c>
      <c r="C77" s="298" t="s">
        <v>83</v>
      </c>
      <c r="D77" s="300">
        <v>71</v>
      </c>
      <c r="E77" s="245"/>
      <c r="F77" s="245"/>
    </row>
    <row r="78" spans="1:6" s="10" customFormat="1" ht="15" x14ac:dyDescent="0.2">
      <c r="A78" s="17"/>
      <c r="B78" s="23"/>
      <c r="C78" s="17"/>
      <c r="D78" s="18"/>
      <c r="E78" s="245"/>
      <c r="F78" s="245"/>
    </row>
    <row r="79" spans="1:6" s="15" customFormat="1" ht="15.75" x14ac:dyDescent="0.25">
      <c r="A79" s="19">
        <v>113</v>
      </c>
      <c r="B79" s="25" t="s">
        <v>207</v>
      </c>
      <c r="C79" s="19"/>
      <c r="D79" s="21"/>
      <c r="E79" s="246"/>
      <c r="F79" s="246"/>
    </row>
    <row r="80" spans="1:6" s="10" customFormat="1" ht="15" x14ac:dyDescent="0.2">
      <c r="A80" s="17"/>
      <c r="B80" s="23" t="s">
        <v>208</v>
      </c>
      <c r="C80" s="17"/>
      <c r="D80" s="18"/>
      <c r="E80" s="245"/>
      <c r="F80" s="245"/>
    </row>
    <row r="81" spans="1:6" s="10" customFormat="1" ht="15" x14ac:dyDescent="0.2">
      <c r="A81" s="17"/>
      <c r="B81" s="23" t="s">
        <v>211</v>
      </c>
      <c r="C81" s="17"/>
      <c r="D81" s="18"/>
      <c r="E81" s="245"/>
      <c r="F81" s="245"/>
    </row>
    <row r="82" spans="1:6" s="10" customFormat="1" ht="15" x14ac:dyDescent="0.2">
      <c r="A82" s="17"/>
      <c r="B82" s="23" t="s">
        <v>164</v>
      </c>
      <c r="C82" s="17"/>
      <c r="D82" s="18"/>
      <c r="E82" s="245"/>
      <c r="F82" s="245"/>
    </row>
    <row r="83" spans="1:6" s="10" customFormat="1" ht="15" x14ac:dyDescent="0.2">
      <c r="A83" s="17"/>
      <c r="B83" s="23" t="s">
        <v>85</v>
      </c>
      <c r="C83" s="17"/>
      <c r="D83" s="18"/>
      <c r="E83" s="245"/>
      <c r="F83" s="245"/>
    </row>
    <row r="84" spans="1:6" s="10" customFormat="1" ht="15" x14ac:dyDescent="0.2">
      <c r="A84" s="298">
        <v>113.1</v>
      </c>
      <c r="B84" s="299" t="str">
        <f>+CONCATENATE(B79,", selon description / Quantités limitées, prix +/- 25.00/m3")</f>
        <v>Grumes en billons, essence mélèze, qualité B-C, selon description / Quantités limitées, prix +/- 25.00/m3</v>
      </c>
      <c r="C84" s="298" t="s">
        <v>83</v>
      </c>
      <c r="D84" s="300">
        <v>225</v>
      </c>
      <c r="E84" s="245"/>
      <c r="F84" s="245"/>
    </row>
    <row r="85" spans="1:6" s="10" customFormat="1" ht="15" x14ac:dyDescent="0.2">
      <c r="A85" s="17"/>
      <c r="B85" s="23"/>
      <c r="C85" s="17"/>
      <c r="D85" s="18"/>
      <c r="E85" s="245"/>
      <c r="F85" s="245"/>
    </row>
    <row r="86" spans="1:6" s="15" customFormat="1" ht="15.75" x14ac:dyDescent="0.25">
      <c r="A86" s="19">
        <v>114</v>
      </c>
      <c r="B86" s="25" t="s">
        <v>209</v>
      </c>
      <c r="C86" s="19"/>
      <c r="D86" s="21"/>
      <c r="E86" s="246"/>
      <c r="F86" s="246"/>
    </row>
    <row r="87" spans="1:6" s="10" customFormat="1" ht="15" x14ac:dyDescent="0.2">
      <c r="A87" s="17"/>
      <c r="B87" s="23" t="s">
        <v>208</v>
      </c>
      <c r="C87" s="17"/>
      <c r="D87" s="18"/>
      <c r="E87" s="245"/>
      <c r="F87" s="245"/>
    </row>
    <row r="88" spans="1:6" s="10" customFormat="1" ht="15" x14ac:dyDescent="0.2">
      <c r="A88" s="17"/>
      <c r="B88" s="23" t="s">
        <v>211</v>
      </c>
      <c r="C88" s="17"/>
      <c r="D88" s="18"/>
      <c r="E88" s="245"/>
      <c r="F88" s="245"/>
    </row>
    <row r="89" spans="1:6" s="10" customFormat="1" ht="15" x14ac:dyDescent="0.2">
      <c r="A89" s="17"/>
      <c r="B89" s="23" t="s">
        <v>164</v>
      </c>
      <c r="C89" s="17"/>
      <c r="D89" s="18"/>
      <c r="E89" s="245"/>
      <c r="F89" s="245"/>
    </row>
    <row r="90" spans="1:6" s="10" customFormat="1" ht="15" x14ac:dyDescent="0.2">
      <c r="A90" s="17"/>
      <c r="B90" s="23" t="s">
        <v>85</v>
      </c>
      <c r="C90" s="17"/>
      <c r="D90" s="18"/>
      <c r="E90" s="245"/>
      <c r="F90" s="245"/>
    </row>
    <row r="91" spans="1:6" s="10" customFormat="1" ht="15" x14ac:dyDescent="0.2">
      <c r="A91" s="298">
        <v>114.1</v>
      </c>
      <c r="B91" s="299" t="str">
        <f>+CONCATENATE(B86,", selon description / Quantités limitées, prix +/- 25.00/m3")</f>
        <v>Grumes en billons, essence douglas, qualité B-C, selon description / Quantités limitées, prix +/- 25.00/m3</v>
      </c>
      <c r="C91" s="298" t="s">
        <v>83</v>
      </c>
      <c r="D91" s="300">
        <v>225</v>
      </c>
      <c r="E91" s="245"/>
      <c r="F91" s="245"/>
    </row>
    <row r="92" spans="1:6" s="10" customFormat="1" ht="15" x14ac:dyDescent="0.2">
      <c r="A92" s="17"/>
      <c r="B92" s="23"/>
      <c r="C92" s="17"/>
      <c r="D92" s="18"/>
      <c r="E92" s="245"/>
      <c r="F92" s="245"/>
    </row>
    <row r="93" spans="1:6" s="15" customFormat="1" ht="15.75" x14ac:dyDescent="0.25">
      <c r="A93" s="19">
        <v>115</v>
      </c>
      <c r="B93" s="25" t="s">
        <v>212</v>
      </c>
      <c r="C93" s="19"/>
      <c r="D93" s="21"/>
      <c r="E93" s="246"/>
      <c r="F93" s="246"/>
    </row>
    <row r="94" spans="1:6" s="10" customFormat="1" ht="15" x14ac:dyDescent="0.2">
      <c r="A94" s="298">
        <v>115.1</v>
      </c>
      <c r="B94" s="299" t="str">
        <f>+CONCATENATE(B93,"")</f>
        <v>PV pour écorçage des grumes en billons en forêt, concerne positions 111 à 114</v>
      </c>
      <c r="C94" s="298" t="s">
        <v>83</v>
      </c>
      <c r="D94" s="300">
        <v>10</v>
      </c>
      <c r="E94" s="245"/>
      <c r="F94" s="245"/>
    </row>
    <row r="95" spans="1:6" s="10" customFormat="1" ht="15" x14ac:dyDescent="0.2">
      <c r="A95" s="17"/>
      <c r="B95" s="23"/>
      <c r="C95" s="17"/>
      <c r="D95" s="18"/>
      <c r="E95" s="245"/>
      <c r="F95" s="245"/>
    </row>
    <row r="96" spans="1:6" s="15" customFormat="1" ht="15.75" x14ac:dyDescent="0.25">
      <c r="A96" s="278">
        <v>119</v>
      </c>
      <c r="B96" s="279" t="s">
        <v>171</v>
      </c>
      <c r="C96" s="278" t="s">
        <v>83</v>
      </c>
      <c r="D96" s="297" t="s">
        <v>169</v>
      </c>
      <c r="E96" s="246"/>
      <c r="F96" s="246"/>
    </row>
    <row r="97" spans="1:6" s="10" customFormat="1" ht="15" x14ac:dyDescent="0.2">
      <c r="A97" s="20"/>
      <c r="B97" s="234" t="s">
        <v>93</v>
      </c>
      <c r="C97" s="20"/>
      <c r="D97" s="18"/>
      <c r="E97" s="245"/>
      <c r="F97" s="245"/>
    </row>
    <row r="98" spans="1:6" s="10" customFormat="1" ht="15" x14ac:dyDescent="0.2">
      <c r="A98" s="20"/>
      <c r="B98" s="234" t="s">
        <v>94</v>
      </c>
      <c r="C98" s="20"/>
      <c r="D98" s="18"/>
      <c r="E98" s="245"/>
      <c r="F98" s="245"/>
    </row>
    <row r="99" spans="1:6" s="10" customFormat="1" ht="15" x14ac:dyDescent="0.2">
      <c r="A99" s="20"/>
      <c r="B99" s="234" t="s">
        <v>95</v>
      </c>
      <c r="C99" s="20"/>
      <c r="D99" s="18"/>
      <c r="E99" s="245"/>
      <c r="F99" s="245"/>
    </row>
    <row r="100" spans="1:6" s="10" customFormat="1" ht="15" x14ac:dyDescent="0.2">
      <c r="A100" s="20"/>
      <c r="B100" s="234" t="s">
        <v>96</v>
      </c>
      <c r="C100" s="20"/>
      <c r="D100" s="18"/>
      <c r="E100" s="245"/>
      <c r="F100" s="245"/>
    </row>
    <row r="101" spans="1:6" s="10" customFormat="1" ht="15" x14ac:dyDescent="0.2">
      <c r="A101" s="20"/>
      <c r="B101" s="234" t="s">
        <v>164</v>
      </c>
      <c r="C101" s="20"/>
      <c r="D101" s="18"/>
      <c r="E101" s="245"/>
      <c r="F101" s="245"/>
    </row>
    <row r="102" spans="1:6" s="10" customFormat="1" ht="15" x14ac:dyDescent="0.2">
      <c r="A102" s="20"/>
      <c r="B102" s="234" t="s">
        <v>85</v>
      </c>
      <c r="C102" s="20"/>
      <c r="D102" s="18"/>
      <c r="E102" s="245"/>
      <c r="F102" s="245"/>
    </row>
    <row r="103" spans="1:6" s="10" customFormat="1" ht="15" x14ac:dyDescent="0.2">
      <c r="A103" s="17"/>
      <c r="B103" s="23"/>
      <c r="C103" s="17"/>
      <c r="D103" s="18"/>
      <c r="E103" s="245"/>
      <c r="F103" s="245"/>
    </row>
    <row r="104" spans="1:6" s="10" customFormat="1" ht="15" x14ac:dyDescent="0.2">
      <c r="A104" s="17"/>
      <c r="B104" s="23"/>
      <c r="C104" s="17"/>
      <c r="D104" s="18"/>
      <c r="E104" s="245"/>
      <c r="F104" s="245"/>
    </row>
    <row r="105" spans="1:6" s="15" customFormat="1" ht="15.75" x14ac:dyDescent="0.25">
      <c r="A105" s="19">
        <v>120</v>
      </c>
      <c r="B105" s="25" t="s">
        <v>97</v>
      </c>
      <c r="C105" s="19"/>
      <c r="D105" s="21"/>
      <c r="E105" s="246"/>
      <c r="F105" s="246"/>
    </row>
    <row r="106" spans="1:6" s="10" customFormat="1" ht="15" x14ac:dyDescent="0.2">
      <c r="A106" s="17"/>
      <c r="B106" s="23"/>
      <c r="C106" s="17"/>
      <c r="D106" s="18"/>
      <c r="E106" s="245"/>
      <c r="F106" s="245"/>
    </row>
    <row r="107" spans="1:6" s="15" customFormat="1" ht="15.75" x14ac:dyDescent="0.25">
      <c r="A107" s="19">
        <v>121</v>
      </c>
      <c r="B107" s="25" t="s">
        <v>98</v>
      </c>
      <c r="C107" s="19"/>
      <c r="D107" s="21"/>
      <c r="E107" s="246"/>
      <c r="F107" s="246"/>
    </row>
    <row r="108" spans="1:6" s="10" customFormat="1" ht="15" x14ac:dyDescent="0.2">
      <c r="A108" s="17"/>
      <c r="B108" s="23" t="s">
        <v>99</v>
      </c>
      <c r="C108" s="17"/>
      <c r="D108" s="18"/>
      <c r="E108" s="245"/>
      <c r="F108" s="245"/>
    </row>
    <row r="109" spans="1:6" s="10" customFormat="1" ht="15" x14ac:dyDescent="0.2">
      <c r="A109" s="17"/>
      <c r="B109" s="23" t="s">
        <v>100</v>
      </c>
      <c r="C109" s="17"/>
      <c r="D109" s="18"/>
      <c r="E109" s="245"/>
      <c r="F109" s="245"/>
    </row>
    <row r="110" spans="1:6" s="10" customFormat="1" ht="15" x14ac:dyDescent="0.2">
      <c r="A110" s="17"/>
      <c r="B110" s="23" t="s">
        <v>164</v>
      </c>
      <c r="C110" s="17"/>
      <c r="D110" s="18"/>
      <c r="E110" s="245"/>
      <c r="F110" s="245"/>
    </row>
    <row r="111" spans="1:6" s="10" customFormat="1" ht="15" x14ac:dyDescent="0.2">
      <c r="A111" s="17"/>
      <c r="B111" s="23" t="s">
        <v>85</v>
      </c>
      <c r="C111" s="17"/>
      <c r="D111" s="18"/>
      <c r="E111" s="245"/>
      <c r="F111" s="245"/>
    </row>
    <row r="112" spans="1:6" s="10" customFormat="1" ht="15" x14ac:dyDescent="0.2">
      <c r="A112" s="298">
        <v>121.1</v>
      </c>
      <c r="B112" s="299" t="str">
        <f>+CONCATENATE(B107,", selon description / Commande &gt; 25 m3")</f>
        <v>Grumes essence chêne, qualité B, selon description / Commande &gt; 25 m3</v>
      </c>
      <c r="C112" s="298" t="s">
        <v>83</v>
      </c>
      <c r="D112" s="300">
        <v>270</v>
      </c>
      <c r="E112" s="245"/>
      <c r="F112" s="245"/>
    </row>
    <row r="113" spans="1:6" s="10" customFormat="1" ht="15" x14ac:dyDescent="0.2">
      <c r="A113" s="17"/>
      <c r="B113" s="23"/>
      <c r="C113" s="17"/>
      <c r="D113" s="18"/>
      <c r="E113" s="245"/>
      <c r="F113" s="245"/>
    </row>
    <row r="114" spans="1:6" s="15" customFormat="1" ht="15.75" x14ac:dyDescent="0.25">
      <c r="A114" s="19">
        <v>122</v>
      </c>
      <c r="B114" s="25" t="s">
        <v>101</v>
      </c>
      <c r="C114" s="19"/>
      <c r="D114" s="21"/>
      <c r="E114" s="246"/>
      <c r="F114" s="246"/>
    </row>
    <row r="115" spans="1:6" s="10" customFormat="1" ht="15" x14ac:dyDescent="0.2">
      <c r="A115" s="17"/>
      <c r="B115" s="23" t="s">
        <v>99</v>
      </c>
      <c r="C115" s="17"/>
      <c r="D115" s="18"/>
      <c r="E115" s="245"/>
      <c r="F115" s="245"/>
    </row>
    <row r="116" spans="1:6" s="10" customFormat="1" ht="15" x14ac:dyDescent="0.2">
      <c r="A116" s="17"/>
      <c r="B116" s="23" t="s">
        <v>100</v>
      </c>
      <c r="C116" s="17"/>
      <c r="D116" s="18"/>
      <c r="E116" s="245"/>
      <c r="F116" s="245"/>
    </row>
    <row r="117" spans="1:6" s="10" customFormat="1" ht="15" x14ac:dyDescent="0.2">
      <c r="A117" s="17"/>
      <c r="B117" s="23" t="s">
        <v>164</v>
      </c>
      <c r="C117" s="17"/>
      <c r="D117" s="18"/>
      <c r="E117" s="245"/>
      <c r="F117" s="245"/>
    </row>
    <row r="118" spans="1:6" s="10" customFormat="1" ht="15" x14ac:dyDescent="0.2">
      <c r="A118" s="17"/>
      <c r="B118" s="23" t="s">
        <v>85</v>
      </c>
      <c r="C118" s="17"/>
      <c r="D118" s="18"/>
      <c r="E118" s="245"/>
      <c r="F118" s="245"/>
    </row>
    <row r="119" spans="1:6" s="10" customFormat="1" ht="15" x14ac:dyDescent="0.2">
      <c r="A119" s="298">
        <v>122.1</v>
      </c>
      <c r="B119" s="299" t="str">
        <f>+CONCATENATE(B114,", selon description / Commande &gt; 25 m3")</f>
        <v>Grumes essence hêtre, qualité B, selon description / Commande &gt; 25 m3</v>
      </c>
      <c r="C119" s="298" t="s">
        <v>83</v>
      </c>
      <c r="D119" s="300">
        <v>80</v>
      </c>
      <c r="E119" s="245"/>
      <c r="F119" s="245"/>
    </row>
    <row r="120" spans="1:6" s="10" customFormat="1" ht="15" x14ac:dyDescent="0.2">
      <c r="A120" s="17"/>
      <c r="B120" s="23"/>
      <c r="C120" s="17"/>
      <c r="D120" s="18"/>
      <c r="E120" s="245"/>
      <c r="F120" s="245"/>
    </row>
    <row r="121" spans="1:6" s="15" customFormat="1" ht="15.75" x14ac:dyDescent="0.25">
      <c r="A121" s="19">
        <v>123</v>
      </c>
      <c r="B121" s="24" t="s">
        <v>102</v>
      </c>
      <c r="C121" s="19"/>
      <c r="D121" s="21"/>
      <c r="E121" s="246"/>
      <c r="F121" s="246"/>
    </row>
    <row r="122" spans="1:6" s="10" customFormat="1" ht="15" x14ac:dyDescent="0.2">
      <c r="A122" s="17"/>
      <c r="B122" s="26" t="s">
        <v>99</v>
      </c>
      <c r="C122" s="17"/>
      <c r="D122" s="18"/>
      <c r="E122" s="245"/>
      <c r="F122" s="245"/>
    </row>
    <row r="123" spans="1:6" s="10" customFormat="1" ht="15" x14ac:dyDescent="0.2">
      <c r="A123" s="17"/>
      <c r="B123" s="23" t="s">
        <v>100</v>
      </c>
      <c r="C123" s="17"/>
      <c r="D123" s="18"/>
      <c r="E123" s="245"/>
      <c r="F123" s="245"/>
    </row>
    <row r="124" spans="1:6" s="10" customFormat="1" ht="15" x14ac:dyDescent="0.2">
      <c r="A124" s="17"/>
      <c r="B124" s="23" t="s">
        <v>164</v>
      </c>
      <c r="C124" s="17"/>
      <c r="D124" s="18"/>
      <c r="E124" s="245"/>
      <c r="F124" s="245"/>
    </row>
    <row r="125" spans="1:6" s="10" customFormat="1" ht="15" x14ac:dyDescent="0.2">
      <c r="A125" s="17"/>
      <c r="B125" s="23" t="s">
        <v>85</v>
      </c>
      <c r="C125" s="17"/>
      <c r="D125" s="18"/>
      <c r="E125" s="245"/>
      <c r="F125" s="245"/>
    </row>
    <row r="126" spans="1:6" s="10" customFormat="1" ht="15" x14ac:dyDescent="0.2">
      <c r="A126" s="298">
        <v>123.1</v>
      </c>
      <c r="B126" s="299" t="str">
        <f>+CONCATENATE(B121,", selon description / Commande &gt; 25 m3")</f>
        <v>Grumes essence frêne, qualité B, selon description / Commande &gt; 25 m3</v>
      </c>
      <c r="C126" s="298" t="s">
        <v>83</v>
      </c>
      <c r="D126" s="300">
        <v>140</v>
      </c>
      <c r="E126" s="245"/>
      <c r="F126" s="245"/>
    </row>
    <row r="127" spans="1:6" s="10" customFormat="1" ht="15" x14ac:dyDescent="0.2">
      <c r="A127" s="17"/>
      <c r="B127" s="23"/>
      <c r="C127" s="17"/>
      <c r="D127" s="18"/>
      <c r="E127" s="245"/>
      <c r="F127" s="245"/>
    </row>
    <row r="128" spans="1:6" s="15" customFormat="1" ht="15.75" x14ac:dyDescent="0.25">
      <c r="A128" s="19">
        <v>124</v>
      </c>
      <c r="B128" s="25" t="s">
        <v>213</v>
      </c>
      <c r="C128" s="19"/>
      <c r="D128" s="21"/>
      <c r="E128" s="246"/>
      <c r="F128" s="246"/>
    </row>
    <row r="129" spans="1:6" s="10" customFormat="1" ht="15" x14ac:dyDescent="0.2">
      <c r="A129" s="298">
        <v>124.1</v>
      </c>
      <c r="B129" s="299" t="str">
        <f>+CONCATENATE(B128,"")</f>
        <v>PV pour écorçage des grumes en billons en forêt, concerne positions 121 à 123</v>
      </c>
      <c r="C129" s="298" t="s">
        <v>83</v>
      </c>
      <c r="D129" s="300">
        <v>10</v>
      </c>
      <c r="E129" s="245"/>
      <c r="F129" s="245"/>
    </row>
    <row r="130" spans="1:6" s="10" customFormat="1" ht="15" x14ac:dyDescent="0.2">
      <c r="A130" s="17"/>
      <c r="B130" s="23"/>
      <c r="C130" s="17"/>
      <c r="D130" s="18"/>
      <c r="E130" s="245"/>
      <c r="F130" s="245"/>
    </row>
    <row r="131" spans="1:6" s="281" customFormat="1" ht="15.75" x14ac:dyDescent="0.25">
      <c r="A131" s="278">
        <v>129</v>
      </c>
      <c r="B131" s="279" t="s">
        <v>170</v>
      </c>
      <c r="C131" s="278" t="s">
        <v>83</v>
      </c>
      <c r="D131" s="297" t="s">
        <v>169</v>
      </c>
      <c r="E131" s="280"/>
      <c r="F131" s="280"/>
    </row>
    <row r="132" spans="1:6" s="10" customFormat="1" ht="15" x14ac:dyDescent="0.2">
      <c r="A132" s="20"/>
      <c r="B132" s="234" t="s">
        <v>103</v>
      </c>
      <c r="C132" s="20"/>
      <c r="D132" s="18"/>
      <c r="E132" s="245"/>
      <c r="F132" s="245"/>
    </row>
    <row r="133" spans="1:6" s="10" customFormat="1" ht="15" x14ac:dyDescent="0.2">
      <c r="A133" s="20"/>
      <c r="B133" s="235" t="s">
        <v>94</v>
      </c>
      <c r="C133" s="20"/>
      <c r="D133" s="18"/>
      <c r="E133" s="245"/>
      <c r="F133" s="245"/>
    </row>
    <row r="134" spans="1:6" s="10" customFormat="1" ht="15" x14ac:dyDescent="0.2">
      <c r="A134" s="20"/>
      <c r="B134" s="235" t="s">
        <v>95</v>
      </c>
      <c r="C134" s="20"/>
      <c r="D134" s="18"/>
      <c r="E134" s="245"/>
      <c r="F134" s="245"/>
    </row>
    <row r="135" spans="1:6" s="10" customFormat="1" ht="15" x14ac:dyDescent="0.2">
      <c r="A135" s="20"/>
      <c r="B135" s="234" t="s">
        <v>104</v>
      </c>
      <c r="C135" s="20"/>
      <c r="D135" s="18"/>
      <c r="E135" s="245"/>
      <c r="F135" s="245"/>
    </row>
    <row r="136" spans="1:6" s="10" customFormat="1" ht="15" x14ac:dyDescent="0.2">
      <c r="A136" s="20"/>
      <c r="B136" s="234" t="s">
        <v>231</v>
      </c>
      <c r="C136" s="20"/>
      <c r="D136" s="18"/>
      <c r="E136" s="245"/>
      <c r="F136" s="245"/>
    </row>
    <row r="137" spans="1:6" s="10" customFormat="1" ht="124.5" customHeight="1" x14ac:dyDescent="0.2">
      <c r="A137" s="20"/>
      <c r="B137" s="234"/>
      <c r="C137" s="20"/>
      <c r="D137" s="18"/>
      <c r="E137" s="245"/>
      <c r="F137" s="245"/>
    </row>
    <row r="138" spans="1:6" ht="14.25" customHeight="1" x14ac:dyDescent="0.2">
      <c r="A138" s="336" t="s">
        <v>232</v>
      </c>
      <c r="B138" s="8"/>
      <c r="C138" s="7"/>
      <c r="D138" s="9"/>
    </row>
    <row r="139" spans="1:6" ht="14.25" customHeight="1" x14ac:dyDescent="0.2">
      <c r="A139" s="336" t="s">
        <v>230</v>
      </c>
      <c r="B139" s="8"/>
      <c r="C139" s="7"/>
      <c r="D139" s="9"/>
    </row>
    <row r="140" spans="1:6" s="289" customFormat="1" ht="18" x14ac:dyDescent="0.25">
      <c r="A140" s="288" t="s">
        <v>66</v>
      </c>
      <c r="B140" s="287" t="s">
        <v>67</v>
      </c>
      <c r="D140" s="290"/>
    </row>
    <row r="141" spans="1:6" s="10" customFormat="1" ht="15" x14ac:dyDescent="0.2">
      <c r="A141" s="241"/>
      <c r="D141" s="11"/>
    </row>
    <row r="142" spans="1:6" s="10" customFormat="1" ht="30" x14ac:dyDescent="0.2">
      <c r="A142" s="242">
        <v>10</v>
      </c>
      <c r="B142" s="12" t="s">
        <v>68</v>
      </c>
      <c r="D142" s="11"/>
    </row>
    <row r="143" spans="1:6" s="10" customFormat="1" ht="15" x14ac:dyDescent="0.2">
      <c r="A143" s="242"/>
      <c r="D143" s="11"/>
    </row>
    <row r="144" spans="1:6" s="10" customFormat="1" ht="30" x14ac:dyDescent="0.2">
      <c r="A144" s="242"/>
      <c r="B144" s="13" t="s">
        <v>69</v>
      </c>
      <c r="D144" s="11"/>
    </row>
    <row r="145" spans="1:4" s="10" customFormat="1" ht="15" x14ac:dyDescent="0.2">
      <c r="A145" s="242"/>
      <c r="B145" s="13"/>
      <c r="D145" s="11"/>
    </row>
    <row r="146" spans="1:4" s="10" customFormat="1" ht="30" x14ac:dyDescent="0.2">
      <c r="A146" s="242"/>
      <c r="B146" s="13" t="s">
        <v>70</v>
      </c>
      <c r="D146" s="11"/>
    </row>
    <row r="147" spans="1:4" s="10" customFormat="1" ht="15" x14ac:dyDescent="0.2">
      <c r="A147" s="242"/>
      <c r="B147" s="13"/>
      <c r="D147" s="11"/>
    </row>
    <row r="148" spans="1:4" s="10" customFormat="1" ht="15" x14ac:dyDescent="0.2">
      <c r="A148" s="242"/>
      <c r="B148" s="13" t="s">
        <v>71</v>
      </c>
      <c r="D148" s="11"/>
    </row>
    <row r="149" spans="1:4" s="10" customFormat="1" ht="15" x14ac:dyDescent="0.2">
      <c r="A149" s="242"/>
      <c r="B149" s="13"/>
      <c r="D149" s="11"/>
    </row>
    <row r="150" spans="1:4" s="10" customFormat="1" ht="15" x14ac:dyDescent="0.2">
      <c r="A150" s="242"/>
      <c r="B150" s="13" t="s">
        <v>72</v>
      </c>
      <c r="D150" s="11"/>
    </row>
    <row r="151" spans="1:4" s="10" customFormat="1" ht="15" x14ac:dyDescent="0.2">
      <c r="A151" s="242"/>
      <c r="B151" s="13" t="s">
        <v>153</v>
      </c>
      <c r="D151" s="11"/>
    </row>
    <row r="152" spans="1:4" s="10" customFormat="1" ht="15" x14ac:dyDescent="0.2">
      <c r="A152" s="242">
        <v>20</v>
      </c>
      <c r="B152" s="10" t="s">
        <v>73</v>
      </c>
      <c r="D152" s="11"/>
    </row>
    <row r="153" spans="1:4" s="10" customFormat="1" ht="15" x14ac:dyDescent="0.2">
      <c r="A153" s="242"/>
      <c r="D153" s="11"/>
    </row>
    <row r="154" spans="1:4" s="10" customFormat="1" ht="15" x14ac:dyDescent="0.2">
      <c r="A154" s="242">
        <v>21</v>
      </c>
      <c r="B154" s="12" t="s">
        <v>233</v>
      </c>
      <c r="D154" s="11"/>
    </row>
    <row r="155" spans="1:4" s="10" customFormat="1" ht="31.5" customHeight="1" x14ac:dyDescent="0.25">
      <c r="A155" s="242"/>
      <c r="B155" s="301" t="s">
        <v>221</v>
      </c>
      <c r="D155" s="11"/>
    </row>
    <row r="156" spans="1:4" s="10" customFormat="1" ht="15" x14ac:dyDescent="0.2">
      <c r="A156" s="242"/>
      <c r="B156" s="12"/>
      <c r="D156" s="11"/>
    </row>
    <row r="157" spans="1:4" s="10" customFormat="1" ht="15" x14ac:dyDescent="0.2">
      <c r="A157" s="242">
        <v>30</v>
      </c>
      <c r="B157" s="12" t="s">
        <v>74</v>
      </c>
      <c r="D157" s="11"/>
    </row>
    <row r="158" spans="1:4" s="10" customFormat="1" ht="15" x14ac:dyDescent="0.2">
      <c r="A158" s="242"/>
      <c r="B158" s="12"/>
      <c r="D158" s="11"/>
    </row>
    <row r="159" spans="1:4" s="10" customFormat="1" ht="30" x14ac:dyDescent="0.2">
      <c r="A159" s="242">
        <v>40</v>
      </c>
      <c r="B159" s="14" t="s">
        <v>75</v>
      </c>
      <c r="D159" s="11"/>
    </row>
    <row r="160" spans="1:4" s="10" customFormat="1" ht="45" x14ac:dyDescent="0.2">
      <c r="A160" s="242">
        <v>50</v>
      </c>
      <c r="B160" s="12" t="s">
        <v>76</v>
      </c>
      <c r="D160" s="11"/>
    </row>
    <row r="161" spans="1:5" s="10" customFormat="1" ht="30" x14ac:dyDescent="0.2">
      <c r="A161" s="242">
        <v>51</v>
      </c>
      <c r="B161" s="12" t="s">
        <v>77</v>
      </c>
      <c r="D161" s="11"/>
    </row>
    <row r="162" spans="1:5" s="10" customFormat="1" ht="15" x14ac:dyDescent="0.2">
      <c r="A162" s="242"/>
      <c r="B162" s="12"/>
      <c r="D162" s="11"/>
    </row>
    <row r="163" spans="1:5" s="284" customFormat="1" ht="20.25" customHeight="1" x14ac:dyDescent="0.25">
      <c r="A163" s="282">
        <v>200</v>
      </c>
      <c r="B163" s="283" t="s">
        <v>105</v>
      </c>
      <c r="D163" s="285"/>
      <c r="E163" s="283"/>
    </row>
    <row r="164" spans="1:5" s="10" customFormat="1" ht="15" x14ac:dyDescent="0.2">
      <c r="A164" s="17"/>
      <c r="B164" s="23"/>
      <c r="D164" s="11"/>
      <c r="E164" s="23"/>
    </row>
    <row r="165" spans="1:5" s="15" customFormat="1" ht="15.75" x14ac:dyDescent="0.25">
      <c r="A165" s="278">
        <v>210</v>
      </c>
      <c r="B165" s="279" t="s">
        <v>106</v>
      </c>
      <c r="C165" s="278" t="s">
        <v>83</v>
      </c>
      <c r="D165" s="297" t="s">
        <v>169</v>
      </c>
      <c r="E165" s="25"/>
    </row>
    <row r="166" spans="1:5" s="10" customFormat="1" ht="15" x14ac:dyDescent="0.2">
      <c r="A166" s="20"/>
      <c r="B166" s="235" t="s">
        <v>107</v>
      </c>
      <c r="D166" s="11"/>
      <c r="E166" s="23"/>
    </row>
    <row r="167" spans="1:5" s="10" customFormat="1" ht="15" x14ac:dyDescent="0.2">
      <c r="A167" s="20"/>
      <c r="B167" s="235" t="s">
        <v>94</v>
      </c>
      <c r="D167" s="11"/>
      <c r="E167" s="23"/>
    </row>
    <row r="168" spans="1:5" s="10" customFormat="1" ht="15" x14ac:dyDescent="0.2">
      <c r="A168" s="20"/>
      <c r="B168" s="234" t="s">
        <v>95</v>
      </c>
      <c r="D168" s="11"/>
      <c r="E168" s="23"/>
    </row>
    <row r="169" spans="1:5" s="10" customFormat="1" ht="15" x14ac:dyDescent="0.2">
      <c r="A169" s="20"/>
      <c r="B169" s="234" t="s">
        <v>104</v>
      </c>
      <c r="D169" s="11"/>
      <c r="E169" s="23"/>
    </row>
    <row r="170" spans="1:5" s="10" customFormat="1" ht="15" x14ac:dyDescent="0.2">
      <c r="A170" s="20"/>
      <c r="B170" s="234" t="s">
        <v>108</v>
      </c>
      <c r="D170" s="11"/>
      <c r="E170" s="23"/>
    </row>
    <row r="171" spans="1:5" s="10" customFormat="1" ht="15" x14ac:dyDescent="0.2">
      <c r="A171" s="20"/>
      <c r="B171" s="234" t="s">
        <v>109</v>
      </c>
      <c r="D171" s="11"/>
      <c r="E171" s="23"/>
    </row>
    <row r="172" spans="1:5" s="10" customFormat="1" ht="15" x14ac:dyDescent="0.2">
      <c r="A172" s="20"/>
      <c r="B172" s="234" t="s">
        <v>110</v>
      </c>
      <c r="D172" s="11"/>
      <c r="E172" s="23"/>
    </row>
    <row r="173" spans="1:5" s="10" customFormat="1" ht="15" x14ac:dyDescent="0.2">
      <c r="A173" s="20"/>
      <c r="B173" s="234"/>
      <c r="D173" s="11"/>
      <c r="E173" s="23"/>
    </row>
    <row r="174" spans="1:5" s="15" customFormat="1" ht="15.75" x14ac:dyDescent="0.25">
      <c r="A174" s="278">
        <v>220</v>
      </c>
      <c r="B174" s="279" t="s">
        <v>111</v>
      </c>
      <c r="C174" s="278" t="s">
        <v>83</v>
      </c>
      <c r="D174" s="297" t="s">
        <v>169</v>
      </c>
      <c r="E174" s="25"/>
    </row>
    <row r="175" spans="1:5" s="10" customFormat="1" ht="15" x14ac:dyDescent="0.2">
      <c r="A175" s="17"/>
      <c r="B175" s="236" t="s">
        <v>107</v>
      </c>
      <c r="D175" s="11"/>
      <c r="E175" s="23"/>
    </row>
    <row r="176" spans="1:5" s="10" customFormat="1" ht="15" x14ac:dyDescent="0.2">
      <c r="A176" s="17"/>
      <c r="B176" s="236" t="s">
        <v>94</v>
      </c>
      <c r="D176" s="11"/>
      <c r="E176" s="23"/>
    </row>
    <row r="177" spans="1:5" s="10" customFormat="1" ht="15" x14ac:dyDescent="0.2">
      <c r="A177" s="17"/>
      <c r="B177" s="236" t="s">
        <v>112</v>
      </c>
      <c r="D177" s="11"/>
      <c r="E177" s="23"/>
    </row>
    <row r="178" spans="1:5" s="10" customFormat="1" ht="15" x14ac:dyDescent="0.2">
      <c r="A178" s="17"/>
      <c r="B178" s="237" t="s">
        <v>113</v>
      </c>
      <c r="D178" s="11"/>
      <c r="E178" s="23"/>
    </row>
    <row r="179" spans="1:5" s="10" customFormat="1" ht="15" x14ac:dyDescent="0.2">
      <c r="A179" s="17"/>
      <c r="B179" s="237" t="s">
        <v>114</v>
      </c>
      <c r="D179" s="11"/>
      <c r="E179" s="23"/>
    </row>
    <row r="180" spans="1:5" s="10" customFormat="1" ht="15" x14ac:dyDescent="0.2">
      <c r="A180" s="17"/>
      <c r="B180" s="237" t="s">
        <v>109</v>
      </c>
      <c r="D180" s="11"/>
      <c r="E180" s="23"/>
    </row>
    <row r="181" spans="1:5" s="10" customFormat="1" ht="15" x14ac:dyDescent="0.2">
      <c r="A181" s="17"/>
      <c r="B181" s="234" t="s">
        <v>110</v>
      </c>
      <c r="D181" s="11"/>
      <c r="E181" s="23"/>
    </row>
    <row r="182" spans="1:5" s="10" customFormat="1" ht="15" x14ac:dyDescent="0.2">
      <c r="A182" s="17"/>
      <c r="B182" s="234"/>
      <c r="D182" s="11"/>
      <c r="E182" s="23"/>
    </row>
    <row r="183" spans="1:5" s="15" customFormat="1" ht="15.75" x14ac:dyDescent="0.25">
      <c r="A183" s="19">
        <v>230</v>
      </c>
      <c r="B183" s="25" t="s">
        <v>115</v>
      </c>
      <c r="D183" s="16"/>
      <c r="E183" s="25"/>
    </row>
    <row r="184" spans="1:5" s="10" customFormat="1" ht="15" x14ac:dyDescent="0.2">
      <c r="A184" s="17"/>
      <c r="B184" s="26" t="s">
        <v>116</v>
      </c>
      <c r="D184" s="11"/>
      <c r="E184" s="241"/>
    </row>
    <row r="185" spans="1:5" s="10" customFormat="1" ht="15" x14ac:dyDescent="0.2">
      <c r="A185" s="17"/>
      <c r="B185" s="23" t="s">
        <v>117</v>
      </c>
      <c r="D185" s="11"/>
      <c r="E185" s="23"/>
    </row>
    <row r="186" spans="1:5" s="10" customFormat="1" ht="15" x14ac:dyDescent="0.2">
      <c r="A186" s="17"/>
      <c r="B186" s="23" t="s">
        <v>118</v>
      </c>
      <c r="D186" s="11"/>
      <c r="E186" s="23"/>
    </row>
    <row r="187" spans="1:5" s="10" customFormat="1" ht="15" x14ac:dyDescent="0.2">
      <c r="A187" s="17"/>
      <c r="B187" s="23" t="s">
        <v>119</v>
      </c>
      <c r="D187" s="11"/>
      <c r="E187" s="23"/>
    </row>
    <row r="188" spans="1:5" s="10" customFormat="1" ht="15" x14ac:dyDescent="0.2">
      <c r="A188" s="17"/>
      <c r="B188" s="23" t="s">
        <v>120</v>
      </c>
      <c r="D188" s="11"/>
      <c r="E188" s="23"/>
    </row>
    <row r="189" spans="1:5" s="10" customFormat="1" ht="15" x14ac:dyDescent="0.2">
      <c r="A189" s="17"/>
      <c r="B189" s="23" t="s">
        <v>110</v>
      </c>
      <c r="D189" s="11"/>
      <c r="E189" s="23"/>
    </row>
    <row r="190" spans="1:5" s="10" customFormat="1" ht="15" x14ac:dyDescent="0.2">
      <c r="A190" s="298">
        <v>230.1</v>
      </c>
      <c r="B190" s="299" t="str">
        <f>+CONCATENATE(B183,", selon description / Commande de 5 à 20 m3")</f>
        <v>Madriers, épicéa ou sapin, qualité CR II, selon description / Commande de 5 à 20 m3</v>
      </c>
      <c r="C190" s="298" t="s">
        <v>83</v>
      </c>
      <c r="D190" s="300">
        <v>400</v>
      </c>
      <c r="E190" s="23"/>
    </row>
    <row r="191" spans="1:5" s="10" customFormat="1" ht="15" x14ac:dyDescent="0.2">
      <c r="A191" s="298">
        <v>230.2</v>
      </c>
      <c r="B191" s="299" t="str">
        <f>+CONCATENATE(B183,", selon description / Commande &gt; 20 m3")</f>
        <v>Madriers, épicéa ou sapin, qualité CR II, selon description / Commande &gt; 20 m3</v>
      </c>
      <c r="C191" s="298" t="s">
        <v>83</v>
      </c>
      <c r="D191" s="300">
        <v>380</v>
      </c>
      <c r="E191" s="23"/>
    </row>
    <row r="192" spans="1:5" s="10" customFormat="1" ht="15" x14ac:dyDescent="0.2">
      <c r="A192" s="17"/>
      <c r="B192" s="234"/>
      <c r="D192" s="11"/>
      <c r="E192" s="23"/>
    </row>
    <row r="193" spans="1:5" s="15" customFormat="1" ht="15.75" x14ac:dyDescent="0.25">
      <c r="A193" s="19">
        <v>240</v>
      </c>
      <c r="B193" s="25" t="s">
        <v>204</v>
      </c>
      <c r="C193" s="19"/>
      <c r="D193" s="21"/>
      <c r="E193" s="25"/>
    </row>
    <row r="194" spans="1:5" s="15" customFormat="1" ht="15.75" x14ac:dyDescent="0.25">
      <c r="A194" s="19"/>
      <c r="B194" s="25" t="s">
        <v>200</v>
      </c>
      <c r="C194" s="19"/>
      <c r="D194" s="21"/>
      <c r="E194" s="25"/>
    </row>
    <row r="195" spans="1:5" s="10" customFormat="1" ht="15" x14ac:dyDescent="0.2">
      <c r="A195" s="17"/>
      <c r="B195" s="23" t="s">
        <v>121</v>
      </c>
      <c r="D195" s="11"/>
      <c r="E195" s="23"/>
    </row>
    <row r="196" spans="1:5" s="10" customFormat="1" ht="15" x14ac:dyDescent="0.2">
      <c r="A196" s="17"/>
      <c r="B196" s="23" t="s">
        <v>201</v>
      </c>
      <c r="D196" s="11"/>
      <c r="E196" s="23"/>
    </row>
    <row r="197" spans="1:5" s="10" customFormat="1" ht="15" x14ac:dyDescent="0.2">
      <c r="A197" s="17"/>
      <c r="B197" s="23" t="s">
        <v>124</v>
      </c>
      <c r="D197" s="11"/>
      <c r="E197" s="23"/>
    </row>
    <row r="198" spans="1:5" s="10" customFormat="1" ht="15" x14ac:dyDescent="0.2">
      <c r="A198" s="17"/>
      <c r="B198" s="23" t="s">
        <v>110</v>
      </c>
      <c r="D198" s="11"/>
      <c r="E198" s="23"/>
    </row>
    <row r="199" spans="1:5" s="10" customFormat="1" ht="15" x14ac:dyDescent="0.2">
      <c r="A199" s="298">
        <v>240.1</v>
      </c>
      <c r="B199" s="299" t="str">
        <f>+CONCATENATE(B193,", selon description / Commande dès 5 m3")</f>
        <v>Bois d'ossature en carrelets collés, épicéa et/ou sapin, qualité CR II, selon description / Commande dès 5 m3</v>
      </c>
      <c r="C199" s="298" t="s">
        <v>83</v>
      </c>
      <c r="D199" s="300">
        <v>540</v>
      </c>
      <c r="E199" s="23"/>
    </row>
    <row r="200" spans="1:5" s="10" customFormat="1" ht="15" x14ac:dyDescent="0.2">
      <c r="A200" s="17"/>
      <c r="B200" s="234"/>
      <c r="D200" s="11"/>
      <c r="E200" s="23"/>
    </row>
    <row r="201" spans="1:5" s="15" customFormat="1" ht="15.75" x14ac:dyDescent="0.25">
      <c r="A201" s="19">
        <v>241</v>
      </c>
      <c r="B201" s="25" t="s">
        <v>202</v>
      </c>
      <c r="D201" s="16"/>
      <c r="E201" s="25"/>
    </row>
    <row r="202" spans="1:5" s="15" customFormat="1" ht="15.75" x14ac:dyDescent="0.25">
      <c r="A202" s="19"/>
      <c r="B202" s="25" t="s">
        <v>203</v>
      </c>
      <c r="D202" s="16"/>
      <c r="E202" s="25"/>
    </row>
    <row r="203" spans="1:5" s="10" customFormat="1" ht="15" x14ac:dyDescent="0.2">
      <c r="A203" s="17"/>
      <c r="B203" s="23" t="s">
        <v>125</v>
      </c>
      <c r="D203" s="11"/>
      <c r="E203" s="23"/>
    </row>
    <row r="204" spans="1:5" s="10" customFormat="1" ht="15" x14ac:dyDescent="0.2">
      <c r="A204" s="17"/>
      <c r="B204" s="23" t="s">
        <v>122</v>
      </c>
      <c r="D204" s="11"/>
      <c r="E204" s="23"/>
    </row>
    <row r="205" spans="1:5" s="10" customFormat="1" ht="15" x14ac:dyDescent="0.2">
      <c r="A205" s="17"/>
      <c r="B205" s="23" t="s">
        <v>123</v>
      </c>
      <c r="D205" s="11"/>
      <c r="E205" s="23"/>
    </row>
    <row r="206" spans="1:5" s="10" customFormat="1" ht="15" x14ac:dyDescent="0.2">
      <c r="A206" s="17"/>
      <c r="B206" s="23" t="s">
        <v>124</v>
      </c>
      <c r="D206" s="11"/>
      <c r="E206" s="23"/>
    </row>
    <row r="207" spans="1:5" s="10" customFormat="1" ht="15" x14ac:dyDescent="0.2">
      <c r="A207" s="17"/>
      <c r="B207" s="23" t="s">
        <v>110</v>
      </c>
      <c r="D207" s="11"/>
      <c r="E207" s="23"/>
    </row>
    <row r="208" spans="1:5" s="10" customFormat="1" ht="15" x14ac:dyDescent="0.2">
      <c r="A208" s="298">
        <v>241.1</v>
      </c>
      <c r="B208" s="299" t="str">
        <f>+CONCATENATE(B201,", selon description / Commande dès 5 m3")</f>
        <v>Bois massif d'ossature, épicéa (évt. sapin), qualité CR II, selon description / Commande dès 5 m3</v>
      </c>
      <c r="C208" s="298" t="s">
        <v>83</v>
      </c>
      <c r="D208" s="300">
        <v>450</v>
      </c>
      <c r="E208" s="23"/>
    </row>
    <row r="209" spans="1:6" s="10" customFormat="1" ht="15" x14ac:dyDescent="0.2">
      <c r="A209" s="17"/>
      <c r="B209" s="23"/>
      <c r="C209" s="17"/>
      <c r="D209" s="18"/>
      <c r="E209" s="245"/>
      <c r="F209" s="245"/>
    </row>
    <row r="210" spans="1:6" s="15" customFormat="1" ht="15.75" x14ac:dyDescent="0.25">
      <c r="A210" s="19">
        <v>242</v>
      </c>
      <c r="B210" s="25" t="s">
        <v>210</v>
      </c>
      <c r="C210" s="19"/>
      <c r="D210" s="21"/>
      <c r="E210" s="246"/>
      <c r="F210" s="246"/>
    </row>
    <row r="211" spans="1:6" s="10" customFormat="1" ht="15" x14ac:dyDescent="0.2">
      <c r="A211" s="298">
        <v>242.1</v>
      </c>
      <c r="B211" s="299" t="str">
        <f>+CONCATENATE(B210,", prix +/- 20.00/m3 selon dimensions et quantités")</f>
        <v>PV pour rabotage 4 faces, prix +/- 20.00/m3 selon dimensions et quantités</v>
      </c>
      <c r="C211" s="298" t="s">
        <v>83</v>
      </c>
      <c r="D211" s="300">
        <v>60</v>
      </c>
      <c r="E211" s="245"/>
      <c r="F211" s="245"/>
    </row>
    <row r="212" spans="1:6" s="10" customFormat="1" ht="15" x14ac:dyDescent="0.2">
      <c r="A212" s="17"/>
      <c r="B212" s="234"/>
      <c r="D212" s="11"/>
      <c r="E212" s="23"/>
    </row>
    <row r="213" spans="1:6" s="15" customFormat="1" ht="15.75" x14ac:dyDescent="0.25">
      <c r="A213" s="19">
        <v>250</v>
      </c>
      <c r="B213" s="25" t="s">
        <v>126</v>
      </c>
      <c r="D213" s="16"/>
      <c r="E213" s="25"/>
    </row>
    <row r="214" spans="1:6" s="10" customFormat="1" ht="15" x14ac:dyDescent="0.2">
      <c r="A214" s="17"/>
      <c r="B214" s="23" t="s">
        <v>110</v>
      </c>
      <c r="D214" s="11"/>
      <c r="E214" s="23"/>
    </row>
    <row r="215" spans="1:6" s="10" customFormat="1" ht="15" x14ac:dyDescent="0.2">
      <c r="A215" s="17"/>
      <c r="B215" s="23"/>
      <c r="D215" s="11"/>
      <c r="E215" s="23"/>
    </row>
    <row r="216" spans="1:6" s="15" customFormat="1" ht="15.75" x14ac:dyDescent="0.25">
      <c r="A216" s="19">
        <v>251</v>
      </c>
      <c r="B216" s="24" t="s">
        <v>127</v>
      </c>
      <c r="C216" s="19"/>
      <c r="D216" s="21"/>
      <c r="E216" s="25"/>
    </row>
    <row r="217" spans="1:6" s="10" customFormat="1" ht="15" x14ac:dyDescent="0.2">
      <c r="A217" s="17"/>
      <c r="B217" s="23" t="s">
        <v>128</v>
      </c>
      <c r="D217" s="11"/>
      <c r="E217" s="23"/>
    </row>
    <row r="218" spans="1:6" s="10" customFormat="1" ht="15" x14ac:dyDescent="0.2">
      <c r="A218" s="17"/>
      <c r="B218" s="23" t="s">
        <v>223</v>
      </c>
      <c r="D218" s="11"/>
      <c r="E218" s="23"/>
    </row>
    <row r="219" spans="1:6" s="10" customFormat="1" ht="15" x14ac:dyDescent="0.2">
      <c r="A219" s="17"/>
      <c r="B219" s="23" t="s">
        <v>124</v>
      </c>
      <c r="D219" s="11"/>
      <c r="E219" s="23"/>
    </row>
    <row r="220" spans="1:6" s="10" customFormat="1" ht="15" x14ac:dyDescent="0.2">
      <c r="A220" s="17"/>
      <c r="B220" s="23" t="s">
        <v>129</v>
      </c>
      <c r="D220" s="11"/>
      <c r="E220" s="23"/>
    </row>
    <row r="221" spans="1:6" s="10" customFormat="1" ht="15" x14ac:dyDescent="0.2">
      <c r="A221" s="298">
        <v>251.1</v>
      </c>
      <c r="B221" s="299" t="str">
        <f>+CONCATENATE(B216,", selon description / Commande &gt; 5 m3")</f>
        <v>Qualité BLC I, selon description / Commande &gt; 5 m3</v>
      </c>
      <c r="C221" s="298" t="s">
        <v>83</v>
      </c>
      <c r="D221" s="300">
        <v>280</v>
      </c>
      <c r="E221" s="245"/>
      <c r="F221" s="245"/>
    </row>
    <row r="222" spans="1:6" s="10" customFormat="1" ht="15" x14ac:dyDescent="0.2">
      <c r="A222" s="17"/>
      <c r="B222" s="234"/>
      <c r="D222" s="11"/>
      <c r="E222" s="23"/>
    </row>
    <row r="223" spans="1:6" s="15" customFormat="1" ht="15.75" x14ac:dyDescent="0.25">
      <c r="A223" s="19">
        <v>252</v>
      </c>
      <c r="B223" s="24" t="s">
        <v>130</v>
      </c>
      <c r="D223" s="16"/>
      <c r="E223" s="25"/>
    </row>
    <row r="224" spans="1:6" s="10" customFormat="1" ht="15" x14ac:dyDescent="0.2">
      <c r="A224" s="17"/>
      <c r="B224" s="23" t="s">
        <v>128</v>
      </c>
      <c r="D224" s="11"/>
      <c r="E224" s="23"/>
    </row>
    <row r="225" spans="1:6" s="10" customFormat="1" ht="15" x14ac:dyDescent="0.2">
      <c r="A225" s="17"/>
      <c r="B225" s="23" t="s">
        <v>223</v>
      </c>
      <c r="D225" s="11"/>
      <c r="E225" s="23"/>
    </row>
    <row r="226" spans="1:6" s="10" customFormat="1" ht="15" x14ac:dyDescent="0.2">
      <c r="A226" s="17"/>
      <c r="B226" s="23" t="s">
        <v>124</v>
      </c>
      <c r="D226" s="11"/>
      <c r="E226" s="23"/>
    </row>
    <row r="227" spans="1:6" s="10" customFormat="1" ht="15" x14ac:dyDescent="0.2">
      <c r="A227" s="17"/>
      <c r="B227" s="23" t="s">
        <v>129</v>
      </c>
      <c r="D227" s="11"/>
      <c r="E227" s="23"/>
    </row>
    <row r="228" spans="1:6" s="10" customFormat="1" ht="15" x14ac:dyDescent="0.2">
      <c r="A228" s="298">
        <v>252.1</v>
      </c>
      <c r="B228" s="299" t="str">
        <f>+CONCATENATE(B223,", selon description / Commande &gt; 5 m3")</f>
        <v>Qualité BLC N, selon description / Commande &gt; 5 m3</v>
      </c>
      <c r="C228" s="298" t="s">
        <v>83</v>
      </c>
      <c r="D228" s="300">
        <v>300</v>
      </c>
      <c r="E228" s="245"/>
      <c r="F228" s="245"/>
    </row>
    <row r="229" spans="1:6" s="10" customFormat="1" ht="15" x14ac:dyDescent="0.2">
      <c r="A229" s="17"/>
      <c r="B229" s="234"/>
      <c r="D229" s="11"/>
      <c r="E229" s="23"/>
    </row>
    <row r="230" spans="1:6" s="15" customFormat="1" ht="15.75" x14ac:dyDescent="0.25">
      <c r="A230" s="19">
        <v>253</v>
      </c>
      <c r="B230" s="24" t="s">
        <v>131</v>
      </c>
      <c r="C230" s="19"/>
      <c r="D230" s="21"/>
      <c r="E230" s="25"/>
    </row>
    <row r="231" spans="1:6" s="10" customFormat="1" ht="15" x14ac:dyDescent="0.2">
      <c r="A231" s="17"/>
      <c r="B231" s="23" t="s">
        <v>128</v>
      </c>
      <c r="D231" s="11"/>
      <c r="E231" s="23"/>
    </row>
    <row r="232" spans="1:6" s="10" customFormat="1" ht="15" x14ac:dyDescent="0.2">
      <c r="A232" s="17"/>
      <c r="B232" s="23" t="s">
        <v>223</v>
      </c>
      <c r="D232" s="11"/>
      <c r="E232" s="23"/>
    </row>
    <row r="233" spans="1:6" s="10" customFormat="1" ht="15" x14ac:dyDescent="0.2">
      <c r="A233" s="17"/>
      <c r="B233" s="23" t="s">
        <v>124</v>
      </c>
      <c r="D233" s="11"/>
      <c r="E233" s="23"/>
    </row>
    <row r="234" spans="1:6" s="10" customFormat="1" ht="15" x14ac:dyDescent="0.2">
      <c r="A234" s="17"/>
      <c r="B234" s="23" t="s">
        <v>132</v>
      </c>
      <c r="D234" s="11"/>
      <c r="E234" s="23"/>
    </row>
    <row r="235" spans="1:6" s="10" customFormat="1" ht="15" x14ac:dyDescent="0.2">
      <c r="A235" s="298">
        <v>253.1</v>
      </c>
      <c r="B235" s="299" t="str">
        <f>+CONCATENATE(B230,", selon description / Commande &gt; 5 m3")</f>
        <v>Qualité BLC A, selon description / Commande &gt; 5 m3</v>
      </c>
      <c r="C235" s="298" t="s">
        <v>83</v>
      </c>
      <c r="D235" s="300">
        <v>350</v>
      </c>
      <c r="E235" s="245"/>
      <c r="F235" s="245"/>
    </row>
    <row r="236" spans="1:6" s="10" customFormat="1" ht="15" x14ac:dyDescent="0.2">
      <c r="A236" s="17"/>
      <c r="B236" s="234"/>
      <c r="D236" s="11"/>
      <c r="E236" s="23"/>
    </row>
    <row r="237" spans="1:6" s="10" customFormat="1" ht="15" x14ac:dyDescent="0.2">
      <c r="A237" s="17"/>
      <c r="B237" s="23"/>
      <c r="D237" s="11"/>
      <c r="E237" s="23"/>
    </row>
    <row r="238" spans="1:6" s="284" customFormat="1" ht="18" x14ac:dyDescent="0.25">
      <c r="A238" s="282">
        <v>300</v>
      </c>
      <c r="B238" s="283" t="s">
        <v>133</v>
      </c>
      <c r="D238" s="285"/>
      <c r="E238" s="283"/>
    </row>
    <row r="239" spans="1:6" s="10" customFormat="1" ht="15" x14ac:dyDescent="0.2">
      <c r="A239" s="17"/>
      <c r="B239" s="23"/>
      <c r="D239" s="11"/>
      <c r="E239" s="23"/>
    </row>
    <row r="240" spans="1:6" s="15" customFormat="1" ht="15.75" x14ac:dyDescent="0.25">
      <c r="A240" s="19">
        <v>310</v>
      </c>
      <c r="B240" s="25" t="s">
        <v>134</v>
      </c>
      <c r="D240" s="16"/>
      <c r="E240" s="25"/>
    </row>
    <row r="241" spans="1:6" s="10" customFormat="1" ht="15" x14ac:dyDescent="0.2">
      <c r="A241" s="17"/>
      <c r="B241" s="23" t="s">
        <v>135</v>
      </c>
      <c r="D241" s="11"/>
      <c r="E241" s="23"/>
    </row>
    <row r="242" spans="1:6" s="10" customFormat="1" ht="15" x14ac:dyDescent="0.2">
      <c r="A242" s="17"/>
      <c r="B242" s="23" t="s">
        <v>136</v>
      </c>
      <c r="D242" s="11"/>
      <c r="E242" s="23"/>
    </row>
    <row r="243" spans="1:6" s="10" customFormat="1" ht="15" x14ac:dyDescent="0.2">
      <c r="A243" s="17"/>
      <c r="B243" s="23" t="s">
        <v>137</v>
      </c>
      <c r="D243" s="11"/>
      <c r="E243" s="23"/>
    </row>
    <row r="244" spans="1:6" s="10" customFormat="1" ht="15" x14ac:dyDescent="0.2">
      <c r="A244" s="17"/>
      <c r="B244" s="23" t="s">
        <v>110</v>
      </c>
      <c r="D244" s="11"/>
      <c r="E244" s="23"/>
    </row>
    <row r="245" spans="1:6" s="10" customFormat="1" ht="15" x14ac:dyDescent="0.2">
      <c r="A245" s="298">
        <v>310.10000000000002</v>
      </c>
      <c r="B245" s="299" t="str">
        <f>+CONCATENATE(B240,", selon description / Commande &gt; 5 m3")</f>
        <v>Lattes à tuiles, épicéa ou sapin, qualité CR II, selon description / Commande &gt; 5 m3</v>
      </c>
      <c r="C245" s="298" t="s">
        <v>83</v>
      </c>
      <c r="D245" s="300">
        <v>390</v>
      </c>
      <c r="E245" s="245"/>
      <c r="F245" s="245"/>
    </row>
    <row r="246" spans="1:6" s="10" customFormat="1" ht="15" x14ac:dyDescent="0.2">
      <c r="A246" s="17"/>
      <c r="B246" s="23"/>
      <c r="D246" s="11"/>
      <c r="E246" s="23"/>
    </row>
    <row r="247" spans="1:6" s="15" customFormat="1" ht="15.75" x14ac:dyDescent="0.25">
      <c r="A247" s="19">
        <v>320</v>
      </c>
      <c r="B247" s="25" t="s">
        <v>138</v>
      </c>
      <c r="C247" s="19"/>
      <c r="D247" s="21"/>
      <c r="E247" s="25"/>
    </row>
    <row r="248" spans="1:6" s="10" customFormat="1" ht="15" x14ac:dyDescent="0.2">
      <c r="A248" s="17"/>
      <c r="B248" s="23" t="s">
        <v>139</v>
      </c>
      <c r="D248" s="11"/>
      <c r="E248" s="23"/>
    </row>
    <row r="249" spans="1:6" s="10" customFormat="1" ht="15" x14ac:dyDescent="0.2">
      <c r="A249" s="17"/>
      <c r="B249" s="23" t="s">
        <v>136</v>
      </c>
      <c r="D249" s="11"/>
      <c r="E249" s="23"/>
    </row>
    <row r="250" spans="1:6" s="10" customFormat="1" ht="15" x14ac:dyDescent="0.2">
      <c r="A250" s="17"/>
      <c r="B250" s="23" t="s">
        <v>137</v>
      </c>
      <c r="D250" s="11"/>
      <c r="E250" s="23"/>
    </row>
    <row r="251" spans="1:6" s="10" customFormat="1" ht="15" x14ac:dyDescent="0.2">
      <c r="A251" s="17"/>
      <c r="B251" s="23" t="s">
        <v>110</v>
      </c>
      <c r="D251" s="11"/>
      <c r="E251" s="23"/>
    </row>
    <row r="252" spans="1:6" s="10" customFormat="1" ht="15" x14ac:dyDescent="0.2">
      <c r="A252" s="298">
        <v>320.10000000000002</v>
      </c>
      <c r="B252" s="299" t="str">
        <f>+CONCATENATE(B247,", selon descr. / Cde. &gt; 5 m3")</f>
        <v>Contrelattes, lambourdes, épicéa ou sapin, qualité CR II, selon descr. / Cde. &gt; 5 m3</v>
      </c>
      <c r="C252" s="298" t="s">
        <v>83</v>
      </c>
      <c r="D252" s="300">
        <v>380</v>
      </c>
      <c r="E252" s="245"/>
      <c r="F252" s="245"/>
    </row>
    <row r="253" spans="1:6" s="10" customFormat="1" ht="15" x14ac:dyDescent="0.2">
      <c r="A253" s="17"/>
      <c r="B253" s="23"/>
      <c r="D253" s="11"/>
      <c r="E253" s="23"/>
    </row>
    <row r="254" spans="1:6" s="15" customFormat="1" ht="15.75" x14ac:dyDescent="0.25">
      <c r="A254" s="19">
        <v>330</v>
      </c>
      <c r="B254" s="25" t="s">
        <v>140</v>
      </c>
      <c r="C254" s="19"/>
      <c r="D254" s="21"/>
      <c r="E254" s="25"/>
    </row>
    <row r="255" spans="1:6" s="10" customFormat="1" ht="15" x14ac:dyDescent="0.2">
      <c r="A255" s="17"/>
      <c r="B255" s="23" t="s">
        <v>141</v>
      </c>
      <c r="D255" s="11"/>
      <c r="E255" s="23"/>
    </row>
    <row r="256" spans="1:6" s="10" customFormat="1" ht="15" x14ac:dyDescent="0.2">
      <c r="A256" s="17"/>
      <c r="B256" s="23" t="s">
        <v>136</v>
      </c>
      <c r="D256" s="11"/>
      <c r="E256" s="23"/>
    </row>
    <row r="257" spans="1:6" s="10" customFormat="1" ht="15" x14ac:dyDescent="0.2">
      <c r="A257" s="17"/>
      <c r="B257" s="23" t="s">
        <v>137</v>
      </c>
      <c r="D257" s="11"/>
      <c r="E257" s="23"/>
    </row>
    <row r="258" spans="1:6" s="10" customFormat="1" ht="15" x14ac:dyDescent="0.2">
      <c r="A258" s="17"/>
      <c r="B258" s="23" t="s">
        <v>110</v>
      </c>
      <c r="D258" s="11"/>
      <c r="E258" s="23"/>
    </row>
    <row r="259" spans="1:6" s="10" customFormat="1" ht="15" x14ac:dyDescent="0.2">
      <c r="A259" s="298">
        <v>330.1</v>
      </c>
      <c r="B259" s="299" t="str">
        <f>+CONCATENATE(B254,", selon description / Commande &gt; 5 m3")</f>
        <v>Voligeage, épicéa ou sapin, qualité CR II, selon description / Commande &gt; 5 m3</v>
      </c>
      <c r="C259" s="298" t="s">
        <v>83</v>
      </c>
      <c r="D259" s="300">
        <v>360</v>
      </c>
      <c r="E259" s="245"/>
      <c r="F259" s="245"/>
    </row>
    <row r="260" spans="1:6" s="10" customFormat="1" ht="15" x14ac:dyDescent="0.2">
      <c r="A260" s="17"/>
      <c r="B260" s="23"/>
      <c r="D260" s="11"/>
      <c r="E260" s="23"/>
    </row>
    <row r="261" spans="1:6" s="15" customFormat="1" ht="15.75" x14ac:dyDescent="0.25">
      <c r="A261" s="278">
        <v>340</v>
      </c>
      <c r="B261" s="279" t="s">
        <v>142</v>
      </c>
      <c r="C261" s="278" t="s">
        <v>83</v>
      </c>
      <c r="D261" s="297" t="s">
        <v>169</v>
      </c>
      <c r="E261" s="25"/>
    </row>
    <row r="262" spans="1:6" s="10" customFormat="1" ht="15" x14ac:dyDescent="0.2">
      <c r="A262" s="17"/>
      <c r="B262" s="235" t="s">
        <v>107</v>
      </c>
      <c r="C262" s="17"/>
      <c r="D262" s="18"/>
      <c r="E262" s="23"/>
    </row>
    <row r="263" spans="1:6" s="10" customFormat="1" ht="15" x14ac:dyDescent="0.2">
      <c r="A263" s="17"/>
      <c r="B263" s="235" t="s">
        <v>94</v>
      </c>
      <c r="D263" s="11"/>
      <c r="E263" s="23"/>
    </row>
    <row r="264" spans="1:6" s="10" customFormat="1" ht="15" x14ac:dyDescent="0.2">
      <c r="A264" s="17"/>
      <c r="B264" s="235" t="s">
        <v>94</v>
      </c>
      <c r="D264" s="11"/>
      <c r="E264" s="23"/>
    </row>
    <row r="265" spans="1:6" s="10" customFormat="1" ht="15" x14ac:dyDescent="0.2">
      <c r="A265" s="17"/>
      <c r="B265" s="234" t="s">
        <v>143</v>
      </c>
      <c r="D265" s="11"/>
      <c r="E265" s="23"/>
    </row>
    <row r="266" spans="1:6" s="10" customFormat="1" ht="15" x14ac:dyDescent="0.2">
      <c r="A266" s="17"/>
      <c r="B266" s="234" t="s">
        <v>144</v>
      </c>
      <c r="D266" s="11"/>
      <c r="E266" s="23"/>
    </row>
    <row r="267" spans="1:6" s="10" customFormat="1" ht="15" x14ac:dyDescent="0.2">
      <c r="A267" s="17"/>
      <c r="B267" s="234" t="s">
        <v>145</v>
      </c>
      <c r="D267" s="11"/>
      <c r="E267" s="23"/>
    </row>
    <row r="268" spans="1:6" s="10" customFormat="1" ht="15" x14ac:dyDescent="0.2">
      <c r="A268" s="17"/>
      <c r="B268" s="234" t="s">
        <v>136</v>
      </c>
      <c r="D268" s="11"/>
      <c r="E268" s="23"/>
    </row>
    <row r="269" spans="1:6" s="10" customFormat="1" ht="15" x14ac:dyDescent="0.2">
      <c r="A269" s="17"/>
      <c r="B269" s="234" t="s">
        <v>137</v>
      </c>
      <c r="D269" s="11"/>
      <c r="E269" s="23"/>
    </row>
    <row r="270" spans="1:6" s="10" customFormat="1" ht="15" x14ac:dyDescent="0.2">
      <c r="A270" s="17"/>
      <c r="B270" s="234" t="s">
        <v>110</v>
      </c>
      <c r="D270" s="11"/>
      <c r="E270" s="23"/>
    </row>
    <row r="271" spans="1:6" s="10" customFormat="1" ht="15" x14ac:dyDescent="0.2">
      <c r="A271" s="17"/>
      <c r="B271" s="23"/>
      <c r="D271" s="11"/>
      <c r="E271" s="23"/>
    </row>
    <row r="272" spans="1:6" s="10" customFormat="1" ht="15" x14ac:dyDescent="0.2">
      <c r="A272" s="17"/>
      <c r="B272" s="23"/>
      <c r="D272" s="11"/>
      <c r="E272" s="23"/>
    </row>
    <row r="273" spans="1:10" s="284" customFormat="1" ht="18" x14ac:dyDescent="0.25">
      <c r="A273" s="282">
        <v>400</v>
      </c>
      <c r="B273" s="283" t="s">
        <v>2</v>
      </c>
      <c r="D273" s="285"/>
      <c r="E273" s="283"/>
    </row>
    <row r="274" spans="1:10" s="10" customFormat="1" ht="15.75" x14ac:dyDescent="0.2">
      <c r="A274" s="247"/>
      <c r="B274" s="26"/>
      <c r="C274" s="26"/>
      <c r="D274" s="11"/>
      <c r="E274" s="23"/>
    </row>
    <row r="275" spans="1:10" s="15" customFormat="1" ht="15.75" x14ac:dyDescent="0.25">
      <c r="A275" s="278">
        <v>410</v>
      </c>
      <c r="B275" s="279" t="s">
        <v>172</v>
      </c>
      <c r="C275" s="278" t="s">
        <v>83</v>
      </c>
      <c r="D275" s="297" t="s">
        <v>169</v>
      </c>
      <c r="E275" s="25"/>
    </row>
    <row r="276" spans="1:10" s="10" customFormat="1" ht="15" x14ac:dyDescent="0.2">
      <c r="A276" s="20"/>
      <c r="B276" s="234" t="s">
        <v>146</v>
      </c>
      <c r="C276" s="20"/>
      <c r="D276" s="18"/>
      <c r="E276" s="23"/>
    </row>
    <row r="277" spans="1:10" s="10" customFormat="1" ht="15" x14ac:dyDescent="0.2">
      <c r="A277" s="20"/>
      <c r="B277" s="235" t="s">
        <v>147</v>
      </c>
      <c r="C277" s="22"/>
      <c r="D277" s="11"/>
      <c r="E277" s="26"/>
      <c r="J277" s="23"/>
    </row>
    <row r="278" spans="1:10" s="10" customFormat="1" ht="15" x14ac:dyDescent="0.2">
      <c r="A278" s="20"/>
      <c r="B278" s="235" t="s">
        <v>148</v>
      </c>
      <c r="C278" s="22"/>
      <c r="D278" s="11"/>
      <c r="E278" s="26"/>
      <c r="J278" s="23"/>
    </row>
    <row r="279" spans="1:10" s="10" customFormat="1" ht="15" x14ac:dyDescent="0.2">
      <c r="A279" s="20"/>
      <c r="B279" s="234" t="s">
        <v>95</v>
      </c>
      <c r="C279" s="22"/>
      <c r="D279" s="11"/>
      <c r="E279" s="26"/>
      <c r="F279" s="244"/>
      <c r="J279" s="23"/>
    </row>
    <row r="280" spans="1:10" s="10" customFormat="1" ht="15" x14ac:dyDescent="0.2">
      <c r="A280" s="20"/>
      <c r="B280" s="234" t="s">
        <v>104</v>
      </c>
      <c r="C280" s="22"/>
      <c r="D280" s="11"/>
      <c r="E280" s="26"/>
      <c r="J280" s="23"/>
    </row>
    <row r="281" spans="1:10" s="10" customFormat="1" ht="15" x14ac:dyDescent="0.2">
      <c r="A281" s="17"/>
      <c r="B281" s="234" t="s">
        <v>166</v>
      </c>
      <c r="D281" s="11"/>
      <c r="E281" s="26"/>
      <c r="J281" s="23"/>
    </row>
    <row r="282" spans="1:10" s="10" customFormat="1" ht="15" x14ac:dyDescent="0.2">
      <c r="A282" s="17"/>
      <c r="D282" s="11"/>
      <c r="E282" s="26"/>
      <c r="J282" s="23"/>
    </row>
    <row r="283" spans="1:10" s="15" customFormat="1" ht="15.75" x14ac:dyDescent="0.25">
      <c r="A283" s="278">
        <v>420</v>
      </c>
      <c r="B283" s="279" t="s">
        <v>173</v>
      </c>
      <c r="C283" s="278" t="s">
        <v>83</v>
      </c>
      <c r="D283" s="297" t="s">
        <v>169</v>
      </c>
      <c r="E283" s="24"/>
      <c r="J283" s="25"/>
    </row>
    <row r="284" spans="1:10" s="10" customFormat="1" ht="15" x14ac:dyDescent="0.2">
      <c r="A284" s="20"/>
      <c r="B284" s="238" t="s">
        <v>149</v>
      </c>
      <c r="C284" s="20"/>
      <c r="D284" s="18"/>
      <c r="E284" s="26"/>
      <c r="J284" s="23"/>
    </row>
    <row r="285" spans="1:10" s="10" customFormat="1" ht="15" x14ac:dyDescent="0.2">
      <c r="A285" s="20"/>
      <c r="B285" s="235" t="s">
        <v>147</v>
      </c>
      <c r="C285" s="22"/>
      <c r="D285" s="11"/>
      <c r="E285" s="26"/>
      <c r="G285" s="244"/>
      <c r="J285" s="23"/>
    </row>
    <row r="286" spans="1:10" s="10" customFormat="1" ht="15" x14ac:dyDescent="0.2">
      <c r="A286" s="20"/>
      <c r="B286" s="235" t="s">
        <v>94</v>
      </c>
      <c r="C286" s="22"/>
      <c r="D286" s="11"/>
      <c r="E286" s="26"/>
      <c r="J286" s="23"/>
    </row>
    <row r="287" spans="1:10" s="10" customFormat="1" ht="15" x14ac:dyDescent="0.2">
      <c r="A287" s="20"/>
      <c r="B287" s="234" t="s">
        <v>95</v>
      </c>
      <c r="C287" s="22"/>
      <c r="D287" s="11"/>
      <c r="E287" s="26"/>
      <c r="J287" s="23"/>
    </row>
    <row r="288" spans="1:10" s="10" customFormat="1" ht="15" x14ac:dyDescent="0.2">
      <c r="A288" s="20"/>
      <c r="B288" s="234" t="s">
        <v>104</v>
      </c>
      <c r="C288" s="22"/>
      <c r="D288" s="11"/>
      <c r="E288" s="26"/>
      <c r="J288" s="23"/>
    </row>
    <row r="289" spans="1:10" s="10" customFormat="1" ht="15" x14ac:dyDescent="0.2">
      <c r="A289" s="17"/>
      <c r="B289" s="234" t="s">
        <v>166</v>
      </c>
      <c r="D289" s="11"/>
      <c r="E289" s="26"/>
      <c r="J289" s="23"/>
    </row>
    <row r="290" spans="1:10" s="10" customFormat="1" ht="15" x14ac:dyDescent="0.2">
      <c r="A290" s="17"/>
      <c r="B290" s="234"/>
      <c r="D290" s="11"/>
      <c r="E290" s="26"/>
      <c r="J290" s="23"/>
    </row>
    <row r="291" spans="1:10" s="10" customFormat="1" ht="15" x14ac:dyDescent="0.2">
      <c r="A291" s="17"/>
      <c r="B291" s="234"/>
      <c r="D291" s="11"/>
      <c r="E291" s="26"/>
      <c r="J291" s="23"/>
    </row>
    <row r="292" spans="1:10" s="10" customFormat="1" ht="15" x14ac:dyDescent="0.2">
      <c r="A292" s="17"/>
      <c r="B292" s="234"/>
      <c r="D292" s="11"/>
      <c r="E292" s="26"/>
      <c r="J292" s="23"/>
    </row>
    <row r="293" spans="1:10" s="10" customFormat="1" ht="15" x14ac:dyDescent="0.2">
      <c r="A293" s="17"/>
      <c r="B293" s="26"/>
      <c r="C293" s="26"/>
      <c r="D293" s="11"/>
      <c r="E293" s="26"/>
      <c r="F293" s="17"/>
      <c r="G293" s="17"/>
      <c r="I293" s="27"/>
    </row>
    <row r="294" spans="1:10" s="10" customFormat="1" ht="15" x14ac:dyDescent="0.2">
      <c r="A294" s="17"/>
      <c r="B294" s="26"/>
      <c r="C294" s="26"/>
      <c r="D294" s="11"/>
      <c r="E294" s="26"/>
      <c r="F294" s="17"/>
      <c r="G294" s="17"/>
      <c r="I294" s="27"/>
    </row>
    <row r="295" spans="1:10" s="10" customFormat="1" ht="15" x14ac:dyDescent="0.2">
      <c r="A295" s="17"/>
      <c r="B295" s="26"/>
      <c r="C295" s="26"/>
      <c r="D295" s="11"/>
      <c r="E295" s="26"/>
      <c r="F295" s="17"/>
      <c r="G295" s="17"/>
      <c r="I295" s="27"/>
    </row>
    <row r="296" spans="1:10" s="10" customFormat="1" ht="15" x14ac:dyDescent="0.2">
      <c r="A296" s="17"/>
      <c r="B296" s="26"/>
      <c r="C296" s="26"/>
      <c r="D296" s="11"/>
      <c r="E296" s="26"/>
      <c r="F296" s="17"/>
      <c r="G296" s="17"/>
      <c r="I296" s="27"/>
    </row>
    <row r="297" spans="1:10" s="10" customFormat="1" ht="15" x14ac:dyDescent="0.2">
      <c r="A297" s="17"/>
      <c r="B297" s="26"/>
      <c r="C297" s="26"/>
      <c r="D297" s="11"/>
      <c r="E297" s="26"/>
      <c r="F297" s="17"/>
      <c r="G297" s="17"/>
      <c r="I297" s="27"/>
    </row>
    <row r="298" spans="1:10" s="10" customFormat="1" ht="15" x14ac:dyDescent="0.2">
      <c r="A298" s="17"/>
      <c r="B298" s="26"/>
      <c r="C298" s="26"/>
      <c r="D298" s="11"/>
      <c r="E298" s="26"/>
      <c r="F298" s="17"/>
      <c r="G298" s="17"/>
      <c r="I298" s="27"/>
    </row>
    <row r="299" spans="1:10" s="10" customFormat="1" ht="15" x14ac:dyDescent="0.2">
      <c r="A299" s="17"/>
      <c r="B299" s="26"/>
      <c r="C299" s="26"/>
      <c r="D299" s="11"/>
      <c r="E299" s="26"/>
      <c r="F299" s="17"/>
      <c r="G299" s="17"/>
      <c r="I299" s="27"/>
    </row>
    <row r="300" spans="1:10" s="10" customFormat="1" ht="15" x14ac:dyDescent="0.2">
      <c r="A300" s="17"/>
      <c r="B300" s="26"/>
      <c r="C300" s="26"/>
      <c r="D300" s="11"/>
      <c r="E300" s="26"/>
      <c r="F300" s="17"/>
      <c r="G300" s="17"/>
      <c r="I300" s="27"/>
    </row>
    <row r="301" spans="1:10" s="10" customFormat="1" ht="15" x14ac:dyDescent="0.2">
      <c r="A301" s="17"/>
      <c r="B301" s="26"/>
      <c r="C301" s="26"/>
      <c r="D301" s="11"/>
      <c r="E301" s="26"/>
      <c r="F301" s="17"/>
      <c r="G301" s="17"/>
      <c r="I301" s="27"/>
    </row>
    <row r="302" spans="1:10" s="10" customFormat="1" ht="15" x14ac:dyDescent="0.2">
      <c r="A302" s="17"/>
      <c r="B302" s="26"/>
      <c r="C302" s="26"/>
      <c r="D302" s="11"/>
      <c r="E302" s="26"/>
      <c r="F302" s="17"/>
      <c r="G302" s="17"/>
      <c r="I302" s="27"/>
    </row>
    <row r="303" spans="1:10" s="10" customFormat="1" ht="15" x14ac:dyDescent="0.2">
      <c r="A303" s="17"/>
      <c r="B303" s="26"/>
      <c r="C303" s="26"/>
      <c r="D303" s="11"/>
      <c r="E303" s="26"/>
      <c r="F303" s="17"/>
      <c r="G303" s="17"/>
      <c r="I303" s="27"/>
    </row>
    <row r="304" spans="1:10" s="10" customFormat="1" ht="15" x14ac:dyDescent="0.2">
      <c r="A304" s="17"/>
      <c r="B304" s="26"/>
      <c r="C304" s="26"/>
      <c r="D304" s="11"/>
      <c r="E304" s="26"/>
      <c r="F304" s="17"/>
      <c r="G304" s="17"/>
      <c r="I304" s="27"/>
    </row>
    <row r="305" spans="1:9" s="10" customFormat="1" ht="15" x14ac:dyDescent="0.2">
      <c r="A305" s="17"/>
      <c r="B305" s="26"/>
      <c r="C305" s="26"/>
      <c r="D305" s="11"/>
      <c r="E305" s="26"/>
      <c r="F305" s="17"/>
      <c r="G305" s="17"/>
      <c r="I305" s="27"/>
    </row>
    <row r="306" spans="1:9" s="10" customFormat="1" ht="15" x14ac:dyDescent="0.2">
      <c r="A306" s="17"/>
      <c r="B306" s="26"/>
      <c r="C306" s="26"/>
      <c r="D306" s="11"/>
      <c r="E306" s="26"/>
      <c r="F306" s="17"/>
      <c r="G306" s="17"/>
      <c r="I306" s="27"/>
    </row>
    <row r="307" spans="1:9" s="10" customFormat="1" ht="15" x14ac:dyDescent="0.2">
      <c r="A307" s="17"/>
      <c r="B307" s="26"/>
      <c r="C307" s="26"/>
      <c r="D307" s="11"/>
      <c r="E307" s="26"/>
      <c r="F307" s="17"/>
      <c r="G307" s="17"/>
      <c r="I307" s="27"/>
    </row>
    <row r="308" spans="1:9" s="10" customFormat="1" ht="15" x14ac:dyDescent="0.2">
      <c r="A308" s="17"/>
      <c r="B308" s="26"/>
      <c r="C308" s="26"/>
      <c r="D308" s="11"/>
      <c r="E308" s="26"/>
      <c r="F308" s="17"/>
      <c r="G308" s="17"/>
      <c r="I308" s="27"/>
    </row>
    <row r="309" spans="1:9" s="10" customFormat="1" ht="15" x14ac:dyDescent="0.2">
      <c r="A309" s="17"/>
      <c r="B309" s="26"/>
      <c r="C309" s="26"/>
      <c r="D309" s="11"/>
      <c r="E309" s="26"/>
      <c r="F309" s="17"/>
      <c r="G309" s="17"/>
      <c r="I309" s="27"/>
    </row>
    <row r="310" spans="1:9" s="10" customFormat="1" ht="15" x14ac:dyDescent="0.2">
      <c r="A310" s="17"/>
      <c r="B310" s="26"/>
      <c r="C310" s="26"/>
      <c r="D310" s="11"/>
      <c r="E310" s="26"/>
      <c r="F310" s="17"/>
      <c r="G310" s="17"/>
      <c r="I310" s="27"/>
    </row>
    <row r="311" spans="1:9" s="10" customFormat="1" ht="15" x14ac:dyDescent="0.2">
      <c r="A311" s="17"/>
      <c r="B311" s="26"/>
      <c r="C311" s="26"/>
      <c r="D311" s="11"/>
      <c r="E311" s="26"/>
      <c r="F311" s="17"/>
      <c r="G311" s="17"/>
      <c r="I311" s="27"/>
    </row>
    <row r="312" spans="1:9" s="10" customFormat="1" ht="15" x14ac:dyDescent="0.2">
      <c r="A312" s="17"/>
      <c r="B312" s="26"/>
      <c r="C312" s="26"/>
      <c r="D312" s="11"/>
      <c r="E312" s="26"/>
      <c r="F312" s="17"/>
      <c r="G312" s="17"/>
      <c r="I312" s="27"/>
    </row>
    <row r="313" spans="1:9" s="10" customFormat="1" ht="15" x14ac:dyDescent="0.2">
      <c r="A313" s="17"/>
      <c r="B313" s="26"/>
      <c r="C313" s="26"/>
      <c r="D313" s="11"/>
      <c r="E313" s="26"/>
      <c r="F313" s="17"/>
      <c r="G313" s="17"/>
      <c r="I313" s="27"/>
    </row>
    <row r="314" spans="1:9" s="10" customFormat="1" ht="15" x14ac:dyDescent="0.2">
      <c r="A314" s="17"/>
      <c r="B314" s="26"/>
      <c r="C314" s="26"/>
      <c r="D314" s="11"/>
      <c r="E314" s="26"/>
      <c r="F314" s="17"/>
      <c r="G314" s="17"/>
      <c r="I314" s="27"/>
    </row>
    <row r="315" spans="1:9" s="10" customFormat="1" ht="15" x14ac:dyDescent="0.2">
      <c r="A315" s="17"/>
      <c r="B315" s="26"/>
      <c r="C315" s="26"/>
      <c r="D315" s="11"/>
      <c r="E315" s="26"/>
      <c r="F315" s="17"/>
      <c r="G315" s="17"/>
      <c r="I315" s="27"/>
    </row>
    <row r="316" spans="1:9" s="10" customFormat="1" ht="15" x14ac:dyDescent="0.2">
      <c r="A316" s="17"/>
      <c r="B316" s="26"/>
      <c r="C316" s="26"/>
      <c r="D316" s="11"/>
      <c r="E316" s="26"/>
      <c r="F316" s="17"/>
      <c r="G316" s="17"/>
      <c r="I316" s="27"/>
    </row>
    <row r="317" spans="1:9" s="10" customFormat="1" ht="15" x14ac:dyDescent="0.2">
      <c r="A317" s="17"/>
      <c r="B317" s="26"/>
      <c r="C317" s="26"/>
      <c r="D317" s="11"/>
      <c r="E317" s="26"/>
      <c r="F317" s="17"/>
      <c r="G317" s="17"/>
      <c r="I317" s="27"/>
    </row>
    <row r="318" spans="1:9" s="10" customFormat="1" ht="15" x14ac:dyDescent="0.2">
      <c r="A318" s="17"/>
      <c r="B318" s="26"/>
      <c r="C318" s="26"/>
      <c r="D318" s="11"/>
      <c r="E318" s="26"/>
      <c r="F318" s="17"/>
      <c r="G318" s="17"/>
      <c r="I318" s="27"/>
    </row>
    <row r="319" spans="1:9" s="10" customFormat="1" ht="15" x14ac:dyDescent="0.2">
      <c r="A319" s="17"/>
      <c r="B319" s="26"/>
      <c r="C319" s="26"/>
      <c r="D319" s="11"/>
      <c r="E319" s="26"/>
      <c r="F319" s="17"/>
      <c r="G319" s="17"/>
      <c r="I319" s="27"/>
    </row>
    <row r="320" spans="1:9" s="10" customFormat="1" ht="15" x14ac:dyDescent="0.2">
      <c r="A320" s="17"/>
      <c r="B320" s="26"/>
      <c r="C320" s="26"/>
      <c r="D320" s="11"/>
      <c r="E320" s="26"/>
      <c r="F320" s="17"/>
      <c r="G320" s="17"/>
      <c r="I320" s="27"/>
    </row>
    <row r="321" spans="1:9" s="10" customFormat="1" ht="15" x14ac:dyDescent="0.2">
      <c r="A321" s="17"/>
      <c r="B321" s="26"/>
      <c r="C321" s="26"/>
      <c r="D321" s="11"/>
      <c r="E321" s="26"/>
      <c r="F321" s="17"/>
      <c r="G321" s="17"/>
      <c r="I321" s="27"/>
    </row>
    <row r="322" spans="1:9" s="10" customFormat="1" ht="15" x14ac:dyDescent="0.2">
      <c r="A322" s="17"/>
      <c r="B322" s="26"/>
      <c r="C322" s="26"/>
      <c r="D322" s="11"/>
      <c r="E322" s="26"/>
      <c r="F322" s="17"/>
      <c r="G322" s="17"/>
      <c r="I322" s="27"/>
    </row>
    <row r="323" spans="1:9" s="10" customFormat="1" ht="15" x14ac:dyDescent="0.2">
      <c r="A323" s="17"/>
      <c r="B323" s="26"/>
      <c r="C323" s="26"/>
      <c r="D323" s="11"/>
      <c r="E323" s="26"/>
      <c r="F323" s="17"/>
      <c r="G323" s="17"/>
      <c r="I323" s="27"/>
    </row>
    <row r="324" spans="1:9" s="10" customFormat="1" ht="15" x14ac:dyDescent="0.2">
      <c r="A324" s="17"/>
      <c r="B324" s="26"/>
      <c r="C324" s="26"/>
      <c r="D324" s="11"/>
      <c r="E324" s="26"/>
      <c r="F324" s="17"/>
      <c r="G324" s="17"/>
      <c r="I324" s="27"/>
    </row>
    <row r="325" spans="1:9" s="10" customFormat="1" ht="15" x14ac:dyDescent="0.2">
      <c r="A325" s="17"/>
      <c r="B325" s="26"/>
      <c r="C325" s="26"/>
      <c r="D325" s="11"/>
      <c r="E325" s="26"/>
      <c r="F325" s="17"/>
      <c r="G325" s="17"/>
      <c r="I325" s="27"/>
    </row>
    <row r="326" spans="1:9" s="10" customFormat="1" ht="15" x14ac:dyDescent="0.2">
      <c r="A326" s="17"/>
      <c r="B326" s="26"/>
      <c r="C326" s="26"/>
      <c r="D326" s="11"/>
      <c r="E326" s="26"/>
      <c r="F326" s="17"/>
      <c r="G326" s="17"/>
      <c r="I326" s="27"/>
    </row>
    <row r="327" spans="1:9" s="10" customFormat="1" ht="15" x14ac:dyDescent="0.2">
      <c r="A327" s="17"/>
      <c r="B327" s="26"/>
      <c r="C327" s="26"/>
      <c r="D327" s="11"/>
      <c r="E327" s="26"/>
      <c r="F327" s="17"/>
      <c r="G327" s="17"/>
      <c r="I327" s="27"/>
    </row>
    <row r="328" spans="1:9" s="10" customFormat="1" ht="15" x14ac:dyDescent="0.2">
      <c r="A328" s="17"/>
      <c r="B328" s="26"/>
      <c r="C328" s="26"/>
      <c r="D328" s="11"/>
      <c r="E328" s="26"/>
      <c r="F328" s="17"/>
      <c r="G328" s="17"/>
      <c r="I328" s="27"/>
    </row>
    <row r="329" spans="1:9" s="10" customFormat="1" ht="15" x14ac:dyDescent="0.2">
      <c r="A329" s="17"/>
      <c r="B329" s="26"/>
      <c r="C329" s="26"/>
      <c r="D329" s="11"/>
      <c r="E329" s="26"/>
      <c r="F329" s="17"/>
      <c r="G329" s="17"/>
      <c r="I329" s="27"/>
    </row>
    <row r="330" spans="1:9" s="10" customFormat="1" ht="15" x14ac:dyDescent="0.2">
      <c r="A330" s="17"/>
      <c r="B330" s="26"/>
      <c r="C330" s="26"/>
      <c r="D330" s="11"/>
      <c r="E330" s="26"/>
      <c r="F330" s="17"/>
      <c r="G330" s="17"/>
      <c r="I330" s="27"/>
    </row>
    <row r="331" spans="1:9" s="10" customFormat="1" ht="15" x14ac:dyDescent="0.2">
      <c r="A331" s="17"/>
      <c r="B331" s="26"/>
      <c r="C331" s="26"/>
      <c r="D331" s="11"/>
      <c r="E331" s="26"/>
      <c r="F331" s="17"/>
      <c r="G331" s="17"/>
      <c r="I331" s="27"/>
    </row>
    <row r="332" spans="1:9" s="10" customFormat="1" ht="15" x14ac:dyDescent="0.2">
      <c r="A332" s="17"/>
      <c r="B332" s="26"/>
      <c r="C332" s="26"/>
      <c r="D332" s="11"/>
      <c r="E332" s="26"/>
      <c r="F332" s="17"/>
      <c r="G332" s="17"/>
      <c r="I332" s="27"/>
    </row>
    <row r="333" spans="1:9" s="10" customFormat="1" ht="15" x14ac:dyDescent="0.2">
      <c r="A333" s="17"/>
      <c r="B333" s="26"/>
      <c r="C333" s="26"/>
      <c r="D333" s="11"/>
      <c r="E333" s="26"/>
      <c r="F333" s="17"/>
      <c r="G333" s="17"/>
      <c r="I333" s="27"/>
    </row>
    <row r="334" spans="1:9" s="10" customFormat="1" ht="15" x14ac:dyDescent="0.2">
      <c r="A334" s="17"/>
      <c r="B334" s="26"/>
      <c r="C334" s="26"/>
      <c r="D334" s="11"/>
      <c r="E334" s="26"/>
      <c r="F334" s="17"/>
      <c r="G334" s="17"/>
      <c r="I334" s="27"/>
    </row>
    <row r="335" spans="1:9" s="10" customFormat="1" ht="15" x14ac:dyDescent="0.2">
      <c r="A335" s="17"/>
      <c r="C335" s="17"/>
      <c r="D335" s="11"/>
      <c r="E335" s="26"/>
      <c r="F335" s="17"/>
      <c r="G335" s="17"/>
      <c r="I335" s="27"/>
    </row>
    <row r="336" spans="1:9" s="10" customFormat="1" ht="15" x14ac:dyDescent="0.2">
      <c r="A336" s="17"/>
      <c r="C336" s="17"/>
      <c r="D336" s="11"/>
      <c r="E336" s="26"/>
      <c r="F336" s="17"/>
      <c r="G336" s="17"/>
      <c r="I336" s="27"/>
    </row>
    <row r="337" spans="1:9" s="10" customFormat="1" ht="15" x14ac:dyDescent="0.2">
      <c r="A337" s="17"/>
      <c r="C337" s="17"/>
      <c r="D337" s="11"/>
      <c r="E337" s="26"/>
      <c r="F337" s="17"/>
      <c r="G337" s="17"/>
      <c r="I337" s="27"/>
    </row>
    <row r="338" spans="1:9" s="10" customFormat="1" ht="15" x14ac:dyDescent="0.2">
      <c r="A338" s="17"/>
      <c r="C338" s="17"/>
      <c r="D338" s="11"/>
      <c r="E338" s="26"/>
      <c r="F338" s="17"/>
      <c r="G338" s="17"/>
      <c r="I338" s="27"/>
    </row>
    <row r="339" spans="1:9" s="10" customFormat="1" ht="15" x14ac:dyDescent="0.2">
      <c r="A339" s="17"/>
      <c r="C339" s="17"/>
      <c r="D339" s="11"/>
      <c r="E339" s="26"/>
      <c r="F339" s="17"/>
      <c r="G339" s="17"/>
      <c r="I339" s="27"/>
    </row>
    <row r="340" spans="1:9" s="10" customFormat="1" ht="15" x14ac:dyDescent="0.2">
      <c r="A340" s="17"/>
      <c r="C340" s="17"/>
      <c r="D340" s="11"/>
      <c r="E340" s="26"/>
      <c r="F340" s="17"/>
      <c r="G340" s="17"/>
      <c r="I340" s="27"/>
    </row>
    <row r="341" spans="1:9" s="10" customFormat="1" ht="15" x14ac:dyDescent="0.2">
      <c r="A341" s="17"/>
      <c r="C341" s="17"/>
      <c r="D341" s="11"/>
      <c r="E341" s="26"/>
      <c r="F341" s="17"/>
      <c r="G341" s="17"/>
      <c r="I341" s="27"/>
    </row>
    <row r="342" spans="1:9" s="10" customFormat="1" ht="15" x14ac:dyDescent="0.2">
      <c r="A342" s="17"/>
      <c r="C342" s="17"/>
      <c r="D342" s="11"/>
      <c r="E342" s="26"/>
      <c r="F342" s="17"/>
      <c r="G342" s="17"/>
      <c r="I342" s="27"/>
    </row>
    <row r="343" spans="1:9" s="10" customFormat="1" ht="15" x14ac:dyDescent="0.2">
      <c r="A343" s="17"/>
      <c r="C343" s="17"/>
      <c r="D343" s="11"/>
      <c r="E343" s="26"/>
      <c r="F343" s="17"/>
      <c r="G343" s="17"/>
      <c r="I343" s="27"/>
    </row>
    <row r="344" spans="1:9" s="10" customFormat="1" ht="15" x14ac:dyDescent="0.2">
      <c r="A344" s="17"/>
      <c r="C344" s="17"/>
      <c r="D344" s="11"/>
      <c r="E344" s="26"/>
      <c r="F344" s="17"/>
      <c r="G344" s="17"/>
      <c r="I344" s="27"/>
    </row>
    <row r="345" spans="1:9" s="10" customFormat="1" ht="15" x14ac:dyDescent="0.2">
      <c r="A345" s="17"/>
      <c r="C345" s="17"/>
      <c r="D345" s="11"/>
      <c r="E345" s="26"/>
      <c r="F345" s="17"/>
      <c r="G345" s="17"/>
      <c r="I345" s="27"/>
    </row>
    <row r="346" spans="1:9" s="10" customFormat="1" ht="15" x14ac:dyDescent="0.2">
      <c r="A346" s="17"/>
      <c r="C346" s="17"/>
      <c r="D346" s="11"/>
      <c r="E346" s="26"/>
      <c r="F346" s="17"/>
      <c r="G346" s="17"/>
      <c r="I346" s="27"/>
    </row>
    <row r="347" spans="1:9" s="10" customFormat="1" ht="15" x14ac:dyDescent="0.2">
      <c r="A347" s="17"/>
      <c r="C347" s="17"/>
      <c r="D347" s="11"/>
      <c r="E347" s="26"/>
      <c r="F347" s="17"/>
      <c r="G347" s="17"/>
      <c r="I347" s="27"/>
    </row>
    <row r="348" spans="1:9" s="10" customFormat="1" ht="15" x14ac:dyDescent="0.2">
      <c r="A348" s="17"/>
      <c r="C348" s="17"/>
      <c r="D348" s="11"/>
      <c r="E348" s="26"/>
      <c r="F348" s="17"/>
      <c r="G348" s="17"/>
      <c r="I348" s="27"/>
    </row>
    <row r="349" spans="1:9" s="10" customFormat="1" ht="15" x14ac:dyDescent="0.2">
      <c r="A349" s="17"/>
      <c r="C349" s="17"/>
      <c r="D349" s="11"/>
      <c r="E349" s="26"/>
      <c r="F349" s="17"/>
      <c r="G349" s="17"/>
      <c r="I349" s="27"/>
    </row>
    <row r="350" spans="1:9" s="10" customFormat="1" ht="15" x14ac:dyDescent="0.2">
      <c r="A350" s="17"/>
      <c r="C350" s="17"/>
      <c r="D350" s="11"/>
      <c r="E350" s="26"/>
      <c r="F350" s="17"/>
      <c r="G350" s="17"/>
      <c r="I350" s="27"/>
    </row>
    <row r="351" spans="1:9" s="10" customFormat="1" ht="15" x14ac:dyDescent="0.2">
      <c r="A351" s="17"/>
      <c r="C351" s="17"/>
      <c r="D351" s="11"/>
      <c r="E351" s="26"/>
      <c r="F351" s="17"/>
      <c r="G351" s="17"/>
      <c r="I351" s="27"/>
    </row>
    <row r="352" spans="1:9" s="10" customFormat="1" ht="15" x14ac:dyDescent="0.2">
      <c r="A352" s="17"/>
      <c r="C352" s="17"/>
      <c r="D352" s="11"/>
      <c r="E352" s="26"/>
      <c r="F352" s="17"/>
      <c r="G352" s="17"/>
      <c r="I352" s="27"/>
    </row>
    <row r="353" spans="1:9" s="10" customFormat="1" ht="15" x14ac:dyDescent="0.2">
      <c r="A353" s="17"/>
      <c r="C353" s="17"/>
      <c r="D353" s="11"/>
      <c r="E353" s="26"/>
      <c r="F353" s="17"/>
      <c r="G353" s="17"/>
      <c r="I353" s="27"/>
    </row>
    <row r="354" spans="1:9" s="10" customFormat="1" ht="15" x14ac:dyDescent="0.2">
      <c r="A354" s="17"/>
      <c r="C354" s="17"/>
      <c r="D354" s="11"/>
      <c r="E354" s="26"/>
      <c r="F354" s="17"/>
      <c r="G354" s="17"/>
      <c r="I354" s="27"/>
    </row>
    <row r="355" spans="1:9" s="10" customFormat="1" ht="15" x14ac:dyDescent="0.2">
      <c r="A355" s="17"/>
      <c r="C355" s="17"/>
      <c r="D355" s="11"/>
      <c r="E355" s="26"/>
      <c r="F355" s="17"/>
      <c r="G355" s="17"/>
      <c r="I355" s="27"/>
    </row>
    <row r="356" spans="1:9" s="10" customFormat="1" ht="15" x14ac:dyDescent="0.2">
      <c r="A356" s="17"/>
      <c r="C356" s="17"/>
      <c r="D356" s="11"/>
      <c r="E356" s="26"/>
      <c r="F356" s="17"/>
      <c r="G356" s="17"/>
      <c r="I356" s="27"/>
    </row>
    <row r="357" spans="1:9" s="10" customFormat="1" ht="15" x14ac:dyDescent="0.2">
      <c r="A357" s="17"/>
      <c r="C357" s="17"/>
      <c r="D357" s="11"/>
      <c r="E357" s="26"/>
      <c r="F357" s="17"/>
      <c r="G357" s="17"/>
      <c r="I357" s="27"/>
    </row>
    <row r="358" spans="1:9" s="10" customFormat="1" ht="15" x14ac:dyDescent="0.2">
      <c r="A358" s="17"/>
      <c r="C358" s="17"/>
      <c r="D358" s="11"/>
      <c r="E358" s="26"/>
      <c r="F358" s="17"/>
      <c r="G358" s="17"/>
      <c r="I358" s="27"/>
    </row>
    <row r="359" spans="1:9" s="10" customFormat="1" ht="15" x14ac:dyDescent="0.2">
      <c r="A359" s="17"/>
      <c r="C359" s="17"/>
      <c r="D359" s="11"/>
      <c r="E359" s="17"/>
      <c r="F359" s="17"/>
      <c r="G359" s="17"/>
      <c r="I359" s="27"/>
    </row>
    <row r="360" spans="1:9" s="10" customFormat="1" ht="15" x14ac:dyDescent="0.2">
      <c r="A360" s="17"/>
      <c r="C360" s="17"/>
      <c r="D360" s="11"/>
      <c r="E360" s="17"/>
      <c r="F360" s="17"/>
      <c r="G360" s="17"/>
      <c r="I360" s="27"/>
    </row>
    <row r="361" spans="1:9" ht="15" x14ac:dyDescent="0.2">
      <c r="A361" s="17"/>
      <c r="B361" s="10"/>
      <c r="C361" s="17"/>
      <c r="D361" s="11"/>
      <c r="E361" s="28"/>
      <c r="F361" s="28"/>
      <c r="G361" s="28"/>
      <c r="H361" s="29"/>
      <c r="I361" s="30"/>
    </row>
    <row r="362" spans="1:9" x14ac:dyDescent="0.2">
      <c r="E362" s="28"/>
      <c r="F362" s="28"/>
      <c r="G362" s="28"/>
      <c r="H362" s="29"/>
      <c r="I362" s="30"/>
    </row>
    <row r="363" spans="1:9" x14ac:dyDescent="0.2">
      <c r="E363" s="28"/>
      <c r="F363" s="28"/>
      <c r="G363" s="28"/>
      <c r="H363" s="29"/>
      <c r="I363" s="30"/>
    </row>
    <row r="364" spans="1:9" x14ac:dyDescent="0.2">
      <c r="E364" s="28"/>
      <c r="F364" s="28"/>
      <c r="G364" s="28"/>
      <c r="H364" s="29"/>
      <c r="I364" s="30"/>
    </row>
  </sheetData>
  <sheetProtection insertColumns="0" insertRows="0" insertHyperlinks="0" deleteColumns="0" deleteRows="0" sort="0" autoFilter="0" pivotTables="0"/>
  <conditionalFormatting sqref="A1 C1">
    <cfRule type="cellIs" dxfId="1" priority="2" operator="equal">
      <formula>"Réglé"</formula>
    </cfRule>
  </conditionalFormatting>
  <conditionalFormatting sqref="B1">
    <cfRule type="cellIs" dxfId="0" priority="1" operator="equal">
      <formula>"Réglé"</formula>
    </cfRule>
  </conditionalFormatting>
  <pageMargins left="0.55118110236220474" right="0.19685039370078741" top="0.51181102362204722" bottom="0.55118110236220474" header="0.35433070866141736" footer="0.27559055118110237"/>
  <pageSetup paperSize="9" scale="65" orientation="portrait" useFirstPageNumber="1" r:id="rId1"/>
  <headerFooter>
    <oddHeader xml:space="preserve">&amp;R
</oddHeader>
  </headerFooter>
  <rowBreaks count="4" manualBreakCount="4">
    <brk id="31" max="16383" man="1"/>
    <brk id="104" max="16383" man="1"/>
    <brk id="192" max="16383"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Instructions</vt:lpstr>
      <vt:lpstr>Formulaire Bois</vt:lpstr>
      <vt:lpstr>Ann. Formulaire Bois Dispo FR</vt:lpstr>
      <vt:lpstr>'Ann. Formulaire Bois Dispo FR'!Impression_des_titres</vt:lpstr>
      <vt:lpstr>'Formulaire Bois'!Impression_des_titres</vt:lpstr>
      <vt:lpstr>'Ann. Formulaire Bois Dispo FR'!Zone_d_impression</vt:lpstr>
      <vt:lpstr>'Formulaire Bois'!Zone_d_impression</vt:lpstr>
      <vt:lpstr>Instructions!Zone_d_impression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2022-03-01T12:28:37Z</dcterms:modified>
</cp:coreProperties>
</file>